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Dochody" sheetId="1" r:id="rId1"/>
    <sheet name="Wydatki" sheetId="2" r:id="rId2"/>
    <sheet name="Zad.rząd.doch." sheetId="3" r:id="rId3"/>
    <sheet name="Zad.rzad.wyd." sheetId="4" r:id="rId4"/>
    <sheet name="ustawy szczegół." sheetId="5" r:id="rId5"/>
    <sheet name="Wyodrębniony rachunek" sheetId="6" r:id="rId6"/>
    <sheet name="Dochody na podst. porozumien" sheetId="7" r:id="rId7"/>
    <sheet name="Dotacje udzielone jst" sheetId="8" r:id="rId8"/>
    <sheet name="przych i rozch." sheetId="9" r:id="rId9"/>
  </sheets>
  <definedNames>
    <definedName name="_xlnm.Print_Area" localSheetId="0">'Dochody'!$A$1:$G$619</definedName>
    <definedName name="_xlnm.Print_Area" localSheetId="6">'Dochody na podst. porozumien'!$A$1:$L$26</definedName>
    <definedName name="_xlnm.Print_Area" localSheetId="7">'Dotacje udzielone jst'!$A$1:$I$46</definedName>
    <definedName name="_xlnm.Print_Area" localSheetId="8">'przych i rozch.'!$A$1:$D$22</definedName>
    <definedName name="_xlnm.Print_Area" localSheetId="4">'ustawy szczegół.'!$A$1:$L$43</definedName>
    <definedName name="_xlnm.Print_Area" localSheetId="1">'Wydatki'!$A$1:$H$1910</definedName>
    <definedName name="_xlnm.Print_Area" localSheetId="5">'Wyodrębniony rachunek'!$A$1:$H$38</definedName>
    <definedName name="_xlnm.Print_Area" localSheetId="3">'Zad.rzad.wyd.'!$A$1:$G$258</definedName>
    <definedName name="_xlnm.Print_Area" localSheetId="2">'Zad.rząd.doch.'!$A$1:$G$74</definedName>
    <definedName name="_xlnm.Print_Titles" localSheetId="0">'Dochody'!$5:$7</definedName>
    <definedName name="_xlnm.Print_Titles" localSheetId="6">'Dochody na podst. porozumien'!$4:$6</definedName>
    <definedName name="_xlnm.Print_Titles" localSheetId="7">'Dotacje udzielone jst'!$4:$6</definedName>
    <definedName name="_xlnm.Print_Titles" localSheetId="1">'Wydatki'!$3:$4</definedName>
    <definedName name="_xlnm.Print_Titles" localSheetId="3">'Zad.rzad.wyd.'!$1:$4</definedName>
  </definedNames>
  <calcPr calcMode="manual" fullCalcOnLoad="1"/>
</workbook>
</file>

<file path=xl/sharedStrings.xml><?xml version="1.0" encoding="utf-8"?>
<sst xmlns="http://schemas.openxmlformats.org/spreadsheetml/2006/main" count="4582" uniqueCount="979">
  <si>
    <t>Dział</t>
  </si>
  <si>
    <t>Rozdział</t>
  </si>
  <si>
    <t>1.</t>
  </si>
  <si>
    <t>2.</t>
  </si>
  <si>
    <t>3.</t>
  </si>
  <si>
    <t>4.</t>
  </si>
  <si>
    <t>75075</t>
  </si>
  <si>
    <t>010</t>
  </si>
  <si>
    <t>60013</t>
  </si>
  <si>
    <t>63095</t>
  </si>
  <si>
    <t>750</t>
  </si>
  <si>
    <t>Paragraf</t>
  </si>
  <si>
    <t>01042</t>
  </si>
  <si>
    <t>Wyłączenie z produkcji gruntów rolnych</t>
  </si>
  <si>
    <t>01095</t>
  </si>
  <si>
    <t>Pozostała działalność</t>
  </si>
  <si>
    <t>Drogi publiczne wojewódzkie</t>
  </si>
  <si>
    <t>Ratownictwo medyczne</t>
  </si>
  <si>
    <t>754</t>
  </si>
  <si>
    <t>600</t>
  </si>
  <si>
    <t>854</t>
  </si>
  <si>
    <t>85420</t>
  </si>
  <si>
    <t>Młodzieżowe ośrodki wychowawcze</t>
  </si>
  <si>
    <t>921</t>
  </si>
  <si>
    <t>Muzea</t>
  </si>
  <si>
    <t>851</t>
  </si>
  <si>
    <t>85141</t>
  </si>
  <si>
    <t>852</t>
  </si>
  <si>
    <t>630</t>
  </si>
  <si>
    <t>2330</t>
  </si>
  <si>
    <t>2310</t>
  </si>
  <si>
    <t>2320</t>
  </si>
  <si>
    <t>6610</t>
  </si>
  <si>
    <t>Usuwanie skutków klęsk żywiołowych</t>
  </si>
  <si>
    <t>2710</t>
  </si>
  <si>
    <t>Wykonanie</t>
  </si>
  <si>
    <t>6620</t>
  </si>
  <si>
    <t>6300</t>
  </si>
  <si>
    <t>60014</t>
  </si>
  <si>
    <t>60016</t>
  </si>
  <si>
    <t>Drogi publiczne powiatowe</t>
  </si>
  <si>
    <t>Drogi publiczne gminne</t>
  </si>
  <si>
    <t>85214</t>
  </si>
  <si>
    <t>1. PRZYCHODY</t>
  </si>
  <si>
    <t>w złotych</t>
  </si>
  <si>
    <t>Źródło przychodu</t>
  </si>
  <si>
    <t>Plan po zmianach</t>
  </si>
  <si>
    <t>% wykonania
(3:2)</t>
  </si>
  <si>
    <t>Inne źródła (wolne środki)</t>
  </si>
  <si>
    <t>OGÓŁEM</t>
  </si>
  <si>
    <t>2. ROZCHODY</t>
  </si>
  <si>
    <t>Przeznaczenie rozchodu</t>
  </si>
  <si>
    <t xml:space="preserve">Spłaty kredytów bankowych </t>
  </si>
  <si>
    <t>-</t>
  </si>
  <si>
    <t>TURYSTYKA</t>
  </si>
  <si>
    <t>ADMINISTRACJA PUBLICZNA</t>
  </si>
  <si>
    <t>OCHRONA ZDROWIA</t>
  </si>
  <si>
    <t>POMOC SPOŁECZNA</t>
  </si>
  <si>
    <t>EDUKACYJNA OPIEKA WYCHOWAWCZA</t>
  </si>
  <si>
    <t>KULTURA I OCHRONA DZIEDZICTWA NARODOWEGO</t>
  </si>
  <si>
    <t>Nazwa</t>
  </si>
  <si>
    <t>Wydatki</t>
  </si>
  <si>
    <t>Przeznaczenie</t>
  </si>
  <si>
    <t>Plan
po zmianach</t>
  </si>
  <si>
    <t xml:space="preserve">Wykonanie </t>
  </si>
  <si>
    <t>bieżące</t>
  </si>
  <si>
    <t>majątkowe</t>
  </si>
  <si>
    <t xml:space="preserve">ROLNICTWO I ŁOWIECTWO </t>
  </si>
  <si>
    <t xml:space="preserve">TRANSPORT I ŁĄCZNOŚĆ </t>
  </si>
  <si>
    <t>WYDATKI OGÓŁEM</t>
  </si>
  <si>
    <t xml:space="preserve">Powierzenie Województwu Warmińsko - Mazurskiemu zadania Samorządu Województwa Podkarpackiego w zakresie promocji walorów i możliwości rozwojowych województwa polegające na organizowaniu i zapewnieniu technicznych warunków do prowadzenia wspólnego przedstawicielstwa pn. „Dom Polski Wschodniej w Brukseli” </t>
  </si>
  <si>
    <t>BEZPIECZEŃSTWO PUBLICZNE I OCHRONA PRZECIWPOŻAROWA</t>
  </si>
  <si>
    <t>Zasiłki i pomoc w naturze oraz składki na ubezpieczenia emerytalne i rentowe</t>
  </si>
  <si>
    <t>Zestawienie wykonania planu przychodów i rozchodów budżetu</t>
  </si>
  <si>
    <t>Spłata udzielonej z budżetu pożyczki krótkoterminowej</t>
  </si>
  <si>
    <t>Spłata  udzielonych z budżetu pożyczek długoterminowych</t>
  </si>
  <si>
    <t>Udzielenie z budżetu pożyczki krótkoterminowej</t>
  </si>
  <si>
    <t>Zestawienie wykonania planu dotacji udzielonych innym jednostkom samorządu terytorialnego 
na dofinansowanie własnych zadań bieżących oraz zadań inwestycyjnych i zakupów inwestycyjnych</t>
  </si>
  <si>
    <t>w tym wydatki:</t>
  </si>
  <si>
    <t>75478</t>
  </si>
  <si>
    <t>85278</t>
  </si>
  <si>
    <r>
      <t xml:space="preserve">Dotacja celowa dla gmin z przeznaczeniem na budowę i modernizację dróg dojazdowych do gruntów rolnych.
</t>
    </r>
    <r>
      <rPr>
        <i/>
        <sz val="11"/>
        <rFont val="Arial"/>
        <family val="2"/>
      </rPr>
      <t xml:space="preserve">Szczegółowy podział dotacji przedstawiono w objaśnieniach do wykonania wydatków rozdziału 01042. </t>
    </r>
  </si>
  <si>
    <r>
      <t xml:space="preserve">Dotacja celowa dla powiatów z przeznaczeniem na zakup sprzętu pomiarowego i informatycznego oraz oprogramowania niezbędnego do prowadzenia spraw ochrony gruntów rolnych.
</t>
    </r>
    <r>
      <rPr>
        <i/>
        <sz val="11"/>
        <rFont val="Arial"/>
        <family val="2"/>
      </rPr>
      <t xml:space="preserve">Szczegółowy podział dotacji przedstawiono w objaśnieniach do wykonania wydatków rozdziału 01042. </t>
    </r>
  </si>
  <si>
    <r>
      <t xml:space="preserve">Dotacja celowa na pomoc finansową dla gmin z przeznaczeniem na dofinansowanie zadań realizowanych w sołectwach w ramach Podkarpackiego Programu Odnowy Wsi na lata 2011 - 2016. 
</t>
    </r>
    <r>
      <rPr>
        <i/>
        <sz val="11"/>
        <rFont val="Arial"/>
        <family val="2"/>
      </rPr>
      <t xml:space="preserve">Szczegółowy podział pomocy finansowej przedstawiono w objaśnieniach do wykonania wydatków rozdziału 01095. </t>
    </r>
  </si>
  <si>
    <t>Dotacja celowa na pomoc finansową dla Powiatu Niżańskiego z przeznaczeniem na wykonanie dokumentacji projektowej alternatywnego odcinka trasy rowerowej łączącego województwo świętokrzyskie z województwem lubelskim poprzez północną część województwa podkarpackiego w ramach projektu „Trasy rowerowe w Polsce Wschodniej"</t>
  </si>
  <si>
    <t>Dotacja celowa na powierzenie Gminie Miasto Rzeszów realizacji zadania pn. „Przygotowanie i realizacja budowy łącznika drogi wojewódzkiej Nr 878 Rzeszów - Dylągówka w zakresie realizacji odcinka pozamiejskiego".</t>
  </si>
  <si>
    <t>Dotacja celowa na pomoc finansową dla Miasta Dębica na realizację zadań w zakresie bezpieczeństwa publicznego.</t>
  </si>
  <si>
    <t>Zestawienie wykonania planu dochodów województwa  
(według działów, rozdziałów, paragrafów klasyfikacji budżetowej oraz źródeł pochodzenia i rodzajów dochodów)</t>
  </si>
  <si>
    <t>Rozdz.</t>
  </si>
  <si>
    <t>Źródło pochodzenia</t>
  </si>
  <si>
    <t>% wykonania
(6:5)</t>
  </si>
  <si>
    <t>5.</t>
  </si>
  <si>
    <t>6.</t>
  </si>
  <si>
    <t>7.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</si>
  <si>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</si>
  <si>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</si>
  <si>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</si>
  <si>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</si>
  <si>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</si>
  <si>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</si>
  <si>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</si>
  <si>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0920</t>
  </si>
  <si>
    <t>0970</t>
  </si>
  <si>
    <t>b) dochody majątkowe, w tym:</t>
  </si>
  <si>
    <t>0870</t>
  </si>
  <si>
    <t>01005</t>
  </si>
  <si>
    <t>Prace geodezyjno-urządzeniowe na potrzeby rolnictwa</t>
  </si>
  <si>
    <t xml:space="preserve">Dotacje celowe otrzymane z budżetu państwa na zadania bieżące z zakresu administracji rządowej oraz inne zadania zlecone ustawami realizowane przez samorząd województwa </t>
  </si>
  <si>
    <t>b) dochody majątkowe</t>
  </si>
  <si>
    <t>01006</t>
  </si>
  <si>
    <t>Zarządy Melioracji i Urządzeń Wodnych</t>
  </si>
  <si>
    <t>Dochody realizowane przez Podkarpacki Zarząd Melioracji i Urządzeń Wodnych w Rzeszowie</t>
  </si>
  <si>
    <t>0580</t>
  </si>
  <si>
    <t>01008</t>
  </si>
  <si>
    <t>Melioracje wodne</t>
  </si>
  <si>
    <t>5% dochodów uzyskiwanych na rzecz budżetu państwa w związku z realizacją zadań z zakresu administracji rządowej oraz innych zadań zleconych ustawami</t>
  </si>
  <si>
    <t>Wpływy z tytułu pomocy finansowej udzielanej między jednostkami samorządu terytorialnego na dofinansowanie zadań własnych</t>
  </si>
  <si>
    <t xml:space="preserve">Dotacje celowe otrzymane z budżetu państwa na inwestycje i zakupy inwestycyjne z zakresu administracji rządowej oraz inne zadania zlecone ustawami realizowane przez samorząd województwa 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</si>
  <si>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 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</si>
  <si>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 </t>
  </si>
  <si>
    <t xml:space="preserve">Środki pochodzące z budżetu Unii Europejskiej na realizację inwestycji melioracyjnych w ramach Programu Rozwoju Obszarów Wiejskich </t>
  </si>
  <si>
    <t xml:space="preserve">Dotacja celowa z budżetu państwa na realizację inwestycji melioracyjnych w ramach Programu Rozwoju Obszarów Wiejskich </t>
  </si>
  <si>
    <t>01041</t>
  </si>
  <si>
    <t>Program Rozwoju Obszarów Wiejskich 2007 - 2013</t>
  </si>
  <si>
    <t>Dotacje celowe otrzymane z budżetu państwa na zadania z zakresu administracji rządowej oraz inne zadania zlecone ustawami realizowane przez samorząd województwa -  na finansowanie zadań objętych Pomocą Techniczną w ramach Programu Rozwoju Obszarów Wiejskich</t>
  </si>
  <si>
    <t>Dotacje celowe otrzymane z budżetu państwa na zadania z zakresu administracji rządowej oraz inne zadania zlecone ustawami realizowane przez samorząd województwa -  na współfinansowanie zadań objętych Pomocą Techniczną w ramach Programu Rozwoju Obszarów Wiejskich</t>
  </si>
  <si>
    <t>Wpływy z tytułu opłat za wyłączenie z produkcji gruntów rolnych</t>
  </si>
  <si>
    <t>0690</t>
  </si>
  <si>
    <t>Odsetki z tytułu nieterminowej wpłaty opłat za wyłączenie z produkcji gruntów rolnych</t>
  </si>
  <si>
    <t>0910</t>
  </si>
  <si>
    <t>01078</t>
  </si>
  <si>
    <t xml:space="preserve">Usuwanie skutków klęsk żywiołowych </t>
  </si>
  <si>
    <t>2210</t>
  </si>
  <si>
    <t>Dotacja celowa z budżetu państwa na współfinansowanie inwestycji melioracyjnych w ramach Regionalnego Programu Operacyjnego Województwa Podkarpackiego</t>
  </si>
  <si>
    <t>Dotacja otrzymana z Narodowego Funduszu Ochrony Środowiska i Gospodarki Wodnej w Warszawie</t>
  </si>
  <si>
    <t>Dotacje celowe otrzymane z budżetu państwa na inwestycje i zakupy inwestycyjne z zakresu administracji rządowej oraz inne zadania zlecone ustawami realizowane przez samorząd województwa</t>
  </si>
  <si>
    <t>Wpływ kary umownej za nieterminowe wykonanie umowy</t>
  </si>
  <si>
    <t xml:space="preserve">Odsetki od dotacji wykorzystanych niezgodnie z przeznaczeniem, pobranych nienależnie lub w nadmiernej wysokości </t>
  </si>
  <si>
    <t>0900</t>
  </si>
  <si>
    <t>Zwrot zaliczki na koszty związane z egzekucją komorniczą opłat za wyłączenie gruntów z produkcji rolniczej</t>
  </si>
  <si>
    <t>050</t>
  </si>
  <si>
    <t xml:space="preserve">RYBOŁÓWSTWO I RYBACTWO </t>
  </si>
  <si>
    <t>05011</t>
  </si>
  <si>
    <t xml:space="preserve">Program Operacyjny Zrównoważony rozwój sektora rybołówstwa i nadbrzeżnych obszarów rybackich 2007 - 2013 </t>
  </si>
  <si>
    <t>Dotacja celowa z budżetu państwa na finansowanie wydatków niekwalifikowalnych objętych Pomocą Techniczną  Programu Operacyjnego Zrównoważony rozwój sektora rybołówstwa i nadbrzeżnych obszarów rybackich</t>
  </si>
  <si>
    <t xml:space="preserve">Dotacja celowa z budżetu państwa na finansowanie wydatków objętych Pomocą Techniczną  Programu Operacyjnego Zrównoważony rozwój sektora rybołówstwa i nadbrzeżnych obszarów rybackich </t>
  </si>
  <si>
    <t xml:space="preserve">Dotacja celowa z budżetu państwa na współfinansowanie wydatków objętych Pomocą Techniczną Programu Operacyjnego Zrównoważony rozwój sektora rybołówstwa i nadbrzeżnych obszarów rybackich </t>
  </si>
  <si>
    <t>GÓRNICTWO I KOPALNICTWO</t>
  </si>
  <si>
    <t>PRZETWÓRSTWO PRZEMYSŁOWE</t>
  </si>
  <si>
    <t>Rozwój przedsiębiorczości</t>
  </si>
  <si>
    <t>Zwrot dotacji wykorzystanych niezgodnie z przeznaczeniem, pobranych nienależnie lub w nadmiernej wysokości przez beneficjentów projektów realizowanych w ramach Programu Operacyjnego Kapitał Ludzki</t>
  </si>
  <si>
    <t>Zwrot dotacji wykorzystanych niezgodnie z przeznaczeniem, pobranych nienależnie lub w nadmiernej wysokości przez beneficjentów projektów realizowanych w ramach Regionalnego Programu Operacyjnego Województwa Podkarpackiego</t>
  </si>
  <si>
    <t>Zwrot dotacji wykorzystanych niezgodnie z przeznaczeniem, pobranych nienależnie lub w nadmiernej wysokości przez beneficjentów projektów realizowanych w ramach Zintegrowanego Programu Operacyjnego Rozwoju Regionalnego</t>
  </si>
  <si>
    <t>Rozwój kadr nowoczesnej gospodarki i przedsiębiorczości</t>
  </si>
  <si>
    <t>WYTWARZANIE I ZAOPATRYWANIE W ENERGIĘ ELEKTRYCZNĄ, GAZ I WODĘ</t>
  </si>
  <si>
    <t>Promocja eksportu</t>
  </si>
  <si>
    <t>a) dochody bieżące</t>
  </si>
  <si>
    <t>HANDEL</t>
  </si>
  <si>
    <t xml:space="preserve">Środki pochodzące z budżetu Unii Europejskiej na realizację projektu pn. "Centrum Obsługi Inwestorów i Eksporterów w województwie podkarpackim" w ramach Programu Operacyjnego Innowacyjna Gospodarka </t>
  </si>
  <si>
    <t>Dotacja celowa z budżetu państwa na realizację projektu pn."Centrum Obsługi Inwestorów i Eksporterów w województwie podkarpackim" w ramach Programu Operacyjnego Innowacyjna Gospodarka</t>
  </si>
  <si>
    <t>TRANSPORT I ŁĄCZNOŚĆ</t>
  </si>
  <si>
    <t>Krajowe pasażerskie przewozy kolejowe</t>
  </si>
  <si>
    <t>Kary za nieterminowe wykonanie przedmiotu umowy</t>
  </si>
  <si>
    <t>Dzierżawa autobusów szynowych</t>
  </si>
  <si>
    <t>Odsetki od nieterminowej wpłaty za dzierżawę autobusów szynowych</t>
  </si>
  <si>
    <t>Zwrot od ubezpieczyciela kosztów napraw autobusów szynowych oraz nadpłaty za naprawę autobusu szynowego</t>
  </si>
  <si>
    <t>Dotacja celowa z Funduszu Kolejowego</t>
  </si>
  <si>
    <t>2440</t>
  </si>
  <si>
    <t>Dotacje celowe otrzymane z budżetu państwa na realizację inwestycji i zakupów inwestycyjnych własnych samorządu województwa</t>
  </si>
  <si>
    <t>Infrastruktura kolejowa</t>
  </si>
  <si>
    <t>Kara umowna za nieterminowe wykonanie studium wykonalności dla zadania pn. "Budowa połączenia kolejowego do Portu Lotniczego Rzeszów - Jasionka"</t>
  </si>
  <si>
    <t>Krajowe pasażerskie przewozy autobusowe</t>
  </si>
  <si>
    <t>Odsetki od  dotacji  pobranych nienależnie przez przewoźników autobusowych</t>
  </si>
  <si>
    <t>Lokalny transport zbiorowy</t>
  </si>
  <si>
    <t>Opłaty za wydawanie zezwoleń na regularny przewóz osób w krajowym transporcie drogowym</t>
  </si>
  <si>
    <t>2360</t>
  </si>
  <si>
    <t>Dochody realizowane przez Podkarpacki Zarząd Dróg Wojewódzkich w Rzeszowie</t>
  </si>
  <si>
    <t>0570</t>
  </si>
  <si>
    <t xml:space="preserve">Środki pochodzące z budżetu Unii Europejskiej na realizację inwestycji drogowych w ramach Programu Operacyjnego Rozwój Polski Wschodniej </t>
  </si>
  <si>
    <t xml:space="preserve">Środki pochodzące z budżetu Unii Europejskiej jako refundacja wydatków poniesionych ze środków własnych na realizację projektów w ramach Programu Operacyjnego Rozwój Polski Wschodniej </t>
  </si>
  <si>
    <t>Wpływy z tytułu pomocy finansowej udzielanej między jednostkami samorządu terytorialnego na dofinansowanie zadań  własnych</t>
  </si>
  <si>
    <t>Drogi publiczne w miastach na prawach powiatu</t>
  </si>
  <si>
    <t>Dotacje celowe otrzymane z budżetu państwa na realizację zadań własnych samorządu województwa</t>
  </si>
  <si>
    <t>Opłaty za wpis do ewidencji egzaminatorów</t>
  </si>
  <si>
    <t>Środki pochodzące z budżetu Unii Europejskiej na realizację projektu pn. "Trasy rowerowe w Polsce Wschodniej - promocja" w ramach Programu Operacyjnego Rozwój Polski Wschodniej</t>
  </si>
  <si>
    <t>Środki pochodzące z budżetu Unii Europejskiej na realizację projektu pn. "Trasy rowerowe w Polsce Wschodniej" w ramach Programu Operacyjnego Rozwój Polski Wschodniej</t>
  </si>
  <si>
    <t>GOSPODARKA MIESZKANIOWA</t>
  </si>
  <si>
    <t>Gospodarka gruntami i nieruchomościami</t>
  </si>
  <si>
    <t>Opłaty za zarząd i wieczyste użytkowanie</t>
  </si>
  <si>
    <t>0470</t>
  </si>
  <si>
    <t xml:space="preserve">Dochody z najmu i dzierżawy składników majątkowych </t>
  </si>
  <si>
    <t xml:space="preserve">Odsetki od nieterminowych wpłat za dzierżawę, wieczyste użytkowanie nieruchomości stanowiących własność Województwa Podkarpackiego </t>
  </si>
  <si>
    <t>Rozliczenia z lat ubiegłych z tytułu zwrotu kosztów zastępstwa procesowego, zaliczka dla komornika za prowadzone egzekucje wobec zadłużonych najemców oraz wpłaty komornicze z tytułu odszkodowania za skradzione płyty drogowe</t>
  </si>
  <si>
    <t>Wpłata odszkodowania od Burmistrza Kolbuszowej za prawo własności nieruchomości położonej w Domatkowie</t>
  </si>
  <si>
    <t>Wpłata odszkodowania od GDDKiA za prawo własności nieruchomości położonej w Łańcucie</t>
  </si>
  <si>
    <t>Dochody ze sprzedaży mienia będącego w zasobie Województwa</t>
  </si>
  <si>
    <t>0770</t>
  </si>
  <si>
    <t>Wpłata rat z tytułu przekształcenia prawa użytkowania wieczystego w prawo własności nieruchomości położonych przy ul. Armii Krajowej w Łańcucie</t>
  </si>
  <si>
    <t>Dopłata wynikająca z różnicy wartości zamienianych nieruchomości w obrębie Rzeszów - Staromieście pomiędzy Województwem Podkarpackim a Wojewódzkim Ośrodkiem Ruchu Drogowego w Rzeszowie</t>
  </si>
  <si>
    <t>DZIAŁALNOŚĆ USŁUGOWA</t>
  </si>
  <si>
    <t>Biura planowania przestrzennego</t>
  </si>
  <si>
    <t xml:space="preserve">Dochody realizowane przez Podkarpackie Biuro Planowania Przestrzennego w Rzeszowie </t>
  </si>
  <si>
    <t>Prace geologiczne (nieinwestycyjne)</t>
  </si>
  <si>
    <t>Ośrodki dokumentacji geodezyjnej i kartograficznej</t>
  </si>
  <si>
    <t xml:space="preserve">Dochody realizowane przez Wojewódzki Ośrodek Dokumentacji Geodezyjnej i Kartograficznej 
w Rzeszowie </t>
  </si>
  <si>
    <t>Dochody realizowane przez Wojewódzki Ośrodek Dokumentacji Geodezyjnej i Kartograficznej w Rzeszowie z tytułu sprzedaży map topograficznych</t>
  </si>
  <si>
    <t>Prace geodezyjne i kartograficzne (nieinwestycyjne)</t>
  </si>
  <si>
    <t>INFORMATYKA</t>
  </si>
  <si>
    <t>Wpływ  kary umownej za nieterminowe wykonanie przedmiotu umowy</t>
  </si>
  <si>
    <t>Zwrot odsetek od dotacji wykorzystanych niezgodnie z przeznaczeniem, pobranych nienależnie lub w nadmiernej wysokości od Partnerów projektu "PSeAP" w ramach Regionalnego Programu Operacyjnego Województwa Podkarpackiego</t>
  </si>
  <si>
    <t>0909</t>
  </si>
  <si>
    <t>Refundacja opłat poniesionych w celu uzyskania praw do dysponowania działkami oraz opłat za dzierżawę i użytkowanie gruntów poniesionych w związku z realizacją projektu pn. „Sieć Szerokopasmowa Polski Wschodniej – Województwo Podkarpackie” w ramach Programu Operacyjnego Rozwój Polski Wschodniej</t>
  </si>
  <si>
    <t xml:space="preserve">Zwrot podatku VAT z tytułu realizacji projektu "Sieć Szerokopasmowa Polski Wschodniej - Województwo Podkarpackie" w ramach Programu Operacyjnego Rozwój Polski Wschodniej  </t>
  </si>
  <si>
    <t xml:space="preserve">Środki pochodzące z budżetu Unii Europejskiej na realizację projektu "Sieć Szerokopasmowa Polski Wschodniej - województwo podkarpackie" w ramach Programu Operacyjnego Rozwój Polski Wschodniej </t>
  </si>
  <si>
    <t>6207</t>
  </si>
  <si>
    <t>Środki pochodzące z budżetu Unii Europejskiej jako refundacja wydatków poniesionych ze środków własnych w 2013r. na realizację projektu pn. „Sieć Szerokopasmowa Polski Wschodniej – województwo podkarpackie” w ramach Programu Operacyjnego Rozwój Polski Wschodniej</t>
  </si>
  <si>
    <t>Zwrot dotacji wykorzystanych niezgodnie z przeznaczeniem, pobranych nienależnie lub w nadmiernej wysokości od Partnerów projektu "PSeAP" w ramach Regionalnego Programu Operacyjnego Województwa Podkarpackiego</t>
  </si>
  <si>
    <t>6667</t>
  </si>
  <si>
    <t>NAUKA</t>
  </si>
  <si>
    <t>Zwrot odsetek od Partnera projektu pn.  "Wzmocnienie instytucjonalnego systemu wdrażania Regionalnej Strategii Innowacji w latach 2007-2013 w województwie podkarpackim" w ramach Programu Operacyjnego Kapitał Ludzki stanowiący przychód na projekcie</t>
  </si>
  <si>
    <t>Urzędy naczelnych i centralnych organów administracji rządowej</t>
  </si>
  <si>
    <t>Środki pochodzące z budżetu Unii Europejskiej na realizację projektu "Wzmocnienie w samorządzie województwa podkarpackiego monitorowania polityk publicznych i wymiany informacji w oparciu o Regionalne Obserwatorium Terytorialne" w ramach Programu Operacyjnego Kapitał Ludzki</t>
  </si>
  <si>
    <t>Środki pochodzące z budżetu Unii Europejskiej jako refundacja wydatków poniesionych ze środków własnych na realizację projektu "Wzmocnienie w samorządzie województwa podkarpackiego monitorowania polityk publicznych i wymiany informacji w oparciu o Regionalne Obserwatorium Terytorialne" w ramach Programu Operacyjnego Kapitał Ludzki</t>
  </si>
  <si>
    <t>Środki pochodzące z budżetu Unii Europejskiej na realizację projektu pn."System Informacji o Funduszach Europejskich" w ramach Programu Operacyjnego Pomoc Techniczna</t>
  </si>
  <si>
    <t>Dotacja celowa z budżetu państwa na realizację projektu pn."System Informacji o Funduszach Europejskich" w ramach Programu Operacyjnego Pomoc Techniczna</t>
  </si>
  <si>
    <t>Urzędy wojewódzkie</t>
  </si>
  <si>
    <t>Urzędy marszałkowskie</t>
  </si>
  <si>
    <t>Dochody realizowane przez Urząd Marszałkowski Województwa Podkarpackiego</t>
  </si>
  <si>
    <t xml:space="preserve">Dotacje celowe otrzymane z budżetu państwa na realizację bieżących zadań własnych samorządu województwa </t>
  </si>
  <si>
    <t>2230</t>
  </si>
  <si>
    <t>Komisje egzaminacyjne</t>
  </si>
  <si>
    <t xml:space="preserve">Centrum Rozwoju Zasobów Ludzkich 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</si>
  <si>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</si>
  <si>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</si>
  <si>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Promocja jednostek samorządu terytorialnego</t>
  </si>
  <si>
    <t>Wpływ za korzystanie przez Port Lotniczy Rzeszów - Jasionka sp.z o.o. ze strony internetowej www.wrota.podkarpackie.pl</t>
  </si>
  <si>
    <t xml:space="preserve">Środki pochodzące z budżetu Unii Europejskiej na realizację projektu pn. "Szlak Frontu Wschodniego - turystyczna aktywizacja pogranicza" w ramach Programu Współpracy Transgranicznej Rzeczpospolita Polska - Republika Słowacka </t>
  </si>
  <si>
    <t xml:space="preserve">Środki pochodzące z budżetu państwa na realizację projektu pn. "Szlak Frontu Wschodniego - turystyczna aktywizacja pogranicza" w ramach Programu Współpracy Transgranicznej Rzeczpospolita Polska - Republika Słowacka </t>
  </si>
  <si>
    <t xml:space="preserve">Zwrot dotacji wykorzystanych niezgodnie z przeznaczeniem, pobranych nienależnie lub w nadmiernej wysokości </t>
  </si>
  <si>
    <t xml:space="preserve">Dotacje celowe otrzymane z budżetu państwa na realizację  zadań własnych samorządu województwa </t>
  </si>
  <si>
    <t>Środki pochodzące z budżetu Unii Europejskiej na dofinansowanie realizacji projektu "Move On Green" w ramach INTERREG IVC</t>
  </si>
  <si>
    <t>Środki pochodzące z budżetu Unii Europejskiej na dofinansowanie realizacji projektu "TOURAGE" w ramach INTERREG IVC</t>
  </si>
  <si>
    <t>Środki pochodzące z budżetu Unii Europejskiej na realizację projektu pn. "Budowa Centrum Wystawienniczo Kongresowego Województwa Podkarpackiego" w ramach Programu Operacyjnego Rozwój Polski Wschodniej</t>
  </si>
  <si>
    <t>Dotacja celowa pochodząca z budżetu  państwa na realizację projektu pn. "Budowa Centrum Wystawienniczo Kongresowego Województwa Podkarpackiego" w ramach Programu Operacyjnego Rozwój Polski Wschodniej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</si>
  <si>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</si>
  <si>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</si>
  <si>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</si>
  <si>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</si>
  <si>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OBRONA PRZECIWPOŻAROWA</t>
  </si>
  <si>
    <t>Zadania ratownictwa górskiego i wodnego</t>
  </si>
  <si>
    <t>Zwrot dotacji wykorzystanych niezgodnie z przeznaczeniem, pobranych nienależnie lub w nadmiernej wysokości przekazanych Wodnemu Ochotniczemu Pogotowiu Ratunkowemu Województwa Podkarpackiego w Rzeszowie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</si>
  <si>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</si>
  <si>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</si>
  <si>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za zezwolenia na hurtową sprzedaż alkoholu</t>
  </si>
  <si>
    <t>0480</t>
  </si>
  <si>
    <t xml:space="preserve">Dochody realizowane przez Wojewódzki Urząd Pracy w Rzeszowie 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</si>
  <si>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</si>
  <si>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</si>
  <si>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</si>
  <si>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</si>
  <si>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</si>
  <si>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Dywidendy</t>
  </si>
  <si>
    <t xml:space="preserve">Wpływ dywidendy z zysku za rok 2012 od Podkarpackiego Centrum Hurtowego Agrohurt S.A. </t>
  </si>
  <si>
    <t>0740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</si>
  <si>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</si>
  <si>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</si>
  <si>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</si>
  <si>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</si>
  <si>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inwestycje na drogach publicznych powiatowych i wojewódzkich oraz na drogach powiatowych, wojewódzkich i krajowych w granicach miast na prawach powiatu</t>
  </si>
  <si>
    <t>Część wyrównawcza subwencji ogólnej dla województw</t>
  </si>
  <si>
    <t>Różne rozliczenia finansowe</t>
  </si>
  <si>
    <t>Odsetki od środków na rachunkach bankowych oraz lokat terminowych</t>
  </si>
  <si>
    <t>Część regionalna subwencji ogólnej dla województw</t>
  </si>
  <si>
    <t>2920</t>
  </si>
  <si>
    <t>Regionalne Programy Operacyjne 2007 - 2013</t>
  </si>
  <si>
    <t>Środki pochodzące z budżetu Unii Europejskiej na realizację projektów własnych w ramach Regionalnego Programu Operacyjnego Województwa Podkarpackiego</t>
  </si>
  <si>
    <t>Dotacja celowa z budżetu państwa na finansowanie wydatków objętych Pomocą Techniczną Regionalnego Programu Operacyjnego Województwa Podkarpackiego</t>
  </si>
  <si>
    <t>Dotacja celowa z budżetu państwa na współfinansowanie projektów realizowanych w ramach Regionalnego Programu Operacyjnego Województwa Podkarpackiego</t>
  </si>
  <si>
    <t>Środki pochodzące z budżetu Unii Europejskiej jako refundacja wydatków poniesionych ze środków własnych na realizację projektów w ramach Regionalnego Programu Operacyjnego Województwa Podkarpackiego</t>
  </si>
  <si>
    <t>Dotacja celowa z budżetu państwa na współfinansowanie projektów w ramach Regionalnego Programu Operacyjnego Województwa Podkarpackiego</t>
  </si>
  <si>
    <t>Dotacja celowa z budżetu państwa jako refundacja wydatków poniesionych ze środków własnych  na współfinansowanie projektów w ramach Regionalnego Programu Operacyjnego Województwa Podkarpackiego</t>
  </si>
  <si>
    <t>Program Operacyjny Kapitał Ludzki</t>
  </si>
  <si>
    <t>Środki pochodzące z budżetu Unii Europejskiej na realizację projektów własnych w ramach Programu Operacyjnego Kapitał Ludzki</t>
  </si>
  <si>
    <t>Dotacja celowa z budżetu państwa na współfinansowanie projektów w ramach Programu Operacyjnego Kapitał Ludzki</t>
  </si>
  <si>
    <t>OŚWIATA I WYCHOWANIE</t>
  </si>
  <si>
    <t>Szkoły podstawowe specjalne</t>
  </si>
  <si>
    <t>Dochody realizowane przez jednostki oświatowe</t>
  </si>
  <si>
    <t xml:space="preserve">Wpłata do budżetu niewykorzystanych środków finansowych gromadzonych na wydzielonym rachunku przez jednostki oświatowe </t>
  </si>
  <si>
    <t>2400</t>
  </si>
  <si>
    <t>Oświata i wychowanie</t>
  </si>
  <si>
    <t>Zakłady kształcenia nauczycieli</t>
  </si>
  <si>
    <t xml:space="preserve">Dokształcanie i doskonalenie nauczycieli </t>
  </si>
  <si>
    <t>Środki pochodzące z budżetu Unii Europejskiej na realizację przez Podkarpackie Centrum Edukacji Nauczycieli w Rzeszowie projektu pn. "Od przedszkola do dorosłości - kompetentne szkoły w Powiecie Jarosławskim" w ramach Programu Operacyjnego Kapitał Ludzki</t>
  </si>
  <si>
    <t>2007</t>
  </si>
  <si>
    <t>Środki pochodzące z budżetu Unii Europejskiej na realizację przez Podkarpackie Centrum Edukacji Nauczycieli w Rzeszowie projektu pn. "Powiatowe Centrum Rozwoju Edukacji - profesjonalny system doskonalenia nauczycieli w powiecie lubaczowskim" w ramach Programu Operacyjnego Kapitał Ludzki</t>
  </si>
  <si>
    <t>Dotacja celowa z budżetu państwa na realizację przez Podkarpackie Centrum Edukacji Nauczycieli w Rzeszowie projektu pn. "Od przedszkola do dorosłości - kompetentne szkoły w Powiecie Jarosławskim" w ramach Programu Operacyjnego Kapitał Ludzki</t>
  </si>
  <si>
    <t>2009</t>
  </si>
  <si>
    <t>Dotacja celowa z budżetu państwa na realizację przez Podkarpackie Centrum Edukacji Nauczycieli w Rzeszowie projektu pn. "Powiatowe Centrum Rozwoju Edukacji - profesjonalny system doskonalenia nauczycieli w powiecie lubaczowskim" w ramach Programu Operacyjnego Kapitał Ludzki</t>
  </si>
  <si>
    <t>2919</t>
  </si>
  <si>
    <t>Dochody realizowane przez Podkarpackie Centrum Edukacji Nauczycieli w Rzeszowie</t>
  </si>
  <si>
    <t>Biblioteki pedagogiczne</t>
  </si>
  <si>
    <t xml:space="preserve">Zwrot nadpłaconych wydatków za usługi telekomunikacyjne </t>
  </si>
  <si>
    <t xml:space="preserve">Środki na realizację przez Podkarpackie Centrum Edukacji Nauczycieli w Rzeszowie projektu pn. "Współpraca polsko - niemiecka na rzecz zwiększenia konkurencyjności szkolnictwa gimnazjalnego" w ramach Programu „Uczenie się przez całe życie” Projekty Partnerskie Comenius Regio </t>
  </si>
  <si>
    <t>2701</t>
  </si>
  <si>
    <t>Zwrot dotacji wykorzystanych niezgodnie z przeznaczeniem, pobranych nienależnie lub w nadmiernej wysokości przez partnera projektu własnego realizowanego przez Wojewódzki Urząd Pracy w Rzeszowie pn. "Podkarpackie stawia na zawodowców" w ramach Programu Operacyjnego Kapitał Ludzki</t>
  </si>
  <si>
    <t>2917</t>
  </si>
  <si>
    <t>6669</t>
  </si>
  <si>
    <t>SZKOLNICTWO WYŻSZE</t>
  </si>
  <si>
    <t>Pomoc materialna dla studentów i doktorantów</t>
  </si>
  <si>
    <t>Odsetki od zwrotu stypendiów udzielonych w ramach projektu pn. "Podkarpacki fundusz stypendialny dla doktorantów" w ramach Programu Operacyjnego Kapitał Ludzki</t>
  </si>
  <si>
    <t>0929</t>
  </si>
  <si>
    <t>Zwrot stypendiów udzielonych w ramach projektu pn. "Podkarpacki fundusz stypendialny dla doktorantów" w ramach Programu Operacyjnego Kapitał Ludzki</t>
  </si>
  <si>
    <t>0977</t>
  </si>
  <si>
    <t>0979</t>
  </si>
  <si>
    <t>Szpitale ogólne</t>
  </si>
  <si>
    <t>Zwrot dotacji wykorzystanych niezgodnie z przeznaczeniem, pobranych nienależnie lub w nadmiernej wysokości przez samodzielne publiczne zakłady opieki zdrowotnej</t>
  </si>
  <si>
    <t>Lecznictwo ambulatoryjne</t>
  </si>
  <si>
    <t>Zwalczanie narkomanii</t>
  </si>
  <si>
    <t xml:space="preserve">Odsetki od dotacji  wykorzystanych niezgodnie z przeznaczeniem, pobranych nienależnie lub w nadmiernej wysokości </t>
  </si>
  <si>
    <t>2910</t>
  </si>
  <si>
    <t>Przeciwdziałanie alkoholizmowi</t>
  </si>
  <si>
    <t>Odsetki od dotacji wykorzystanych niezgodnie z przeznaczeniem, pobranych nienależnie lub w nadmiernej wysokości</t>
  </si>
  <si>
    <t>Składki na ubezpieczenie zdrowotne oraz świadczenia dla osób nieobjętych obowiązkiem ubezpieczenia zdrowotnego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</si>
  <si>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</si>
  <si>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</si>
  <si>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Dochody z tytułu zwrotu kosztów upomnień dotyczących nienależnie pobranych świadczeń rodzinnych</t>
  </si>
  <si>
    <t>6510</t>
  </si>
  <si>
    <t>Regionalne ośrodki polityki społecznej</t>
  </si>
  <si>
    <t>Dochody realizowane przez Regionalny Ośrodek Polityki Społecznej w Rzeszowie</t>
  </si>
  <si>
    <t>Odsetki od dotacji wykorzystanych niezgodnie z przeznaczeniem, pobranych nienależnie lub w nadmiernej wysokości przez organizacje pozarządowe na realizację zadań z zakresu pomocy społecznej</t>
  </si>
  <si>
    <t>Zwrot dotacji wykorzystanych niezgodnie z przeznaczeniem, pobranych nienależnie lub w nadmiernej wysokości przez organizacje pozarządowe na realizację zadań z zakresu pomocy społecznej</t>
  </si>
  <si>
    <t>2190</t>
  </si>
  <si>
    <t>Powiatowe centra pomocy rodzinie</t>
  </si>
  <si>
    <t>Ośrodki pomocy społecznej</t>
  </si>
  <si>
    <t>Ośrodki adopcyjno - opiekuńcze</t>
  </si>
  <si>
    <t>Centra integracji społecznej</t>
  </si>
  <si>
    <t>Odsetki od środków dotacji zgromadzonych na rachunku bankowym dotowanego</t>
  </si>
  <si>
    <t>Wpływy z usług szkoleniowych dla beneficjentów realizowanych przez Regionalny Ośrodek Polityki Społecznej w Rzeszowie w ramach projektu pn. "Poprawa infrastruktury domów pomocy społecznej i/lub placówek opiekuńczo-wychowawczych oraz podnoszenie kwalifikacji personelu w tym również pielęgniarek i pielęgniarzy ww. instytucji" w ramach Szwajcarsko - Polskiego Programu Współpracy</t>
  </si>
  <si>
    <t>Środki pochodzące z budżetu Unii Europejskiej na realizację projektu pn. "Poprawa infrastruktury domów pomocy społecznej i/lub placówek opiekuńczo-wychowawczych oraz podnoszenie kwalifikacji personelu w tym również pielęgniarek i pielęgniarzy ww. instytucji" w ramach Szwajcarsko - Polskiego Programu Współpracy</t>
  </si>
  <si>
    <t xml:space="preserve">Zwrot dotacji wykorzystanych niezgodnie z przeznaczeniem, pobranych nienależnie lub w nadmiernej wysokości przez partnera projektu w ramach Szwajcarsko - Polskiego Programu Współpracy </t>
  </si>
  <si>
    <t>POZOSTAŁE ZADANIA W ZAKRESIE POLITYKI SPOŁECZNEJ</t>
  </si>
  <si>
    <t>Rehabilitacja zawodowa i społeczna osób niepełnosprawnych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</si>
  <si>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</si>
  <si>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</si>
  <si>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</si>
  <si>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Dochody realizowane przez Wojewódzki Urząd Pracy w Rzeszowie</t>
  </si>
  <si>
    <t xml:space="preserve">Przychód na projekcie Pomocy Technicznej Programu Operacyjnego Kapitał Ludzki z tytułu kar umownych naliczonych kontrahentom </t>
  </si>
  <si>
    <t>0579</t>
  </si>
  <si>
    <t>0589</t>
  </si>
  <si>
    <t>Odsetki od nadpłaconych wydatków na realizację projektu własnego WUP w ramach Zintegrowanego Programu Operacyjnego Rozwoju Regionalnego</t>
  </si>
  <si>
    <t>Zwrot nadpłaconych wydatków na realizację projektu własnego WUP w ramach Pomocy Technicznej Programu Operacyjnego Kapitał Ludzki</t>
  </si>
  <si>
    <t>0978</t>
  </si>
  <si>
    <t>Zwrot nadpłaconych wydatków na realizację projektu własnego WUP w ramach Zintegrowanego Programu Operacyjnego Rozwoju Regionalnego</t>
  </si>
  <si>
    <t>Dotacja celowa z budżetu państwa na finansowanie wydatków objętych Pomocą Techniczną Programu Operacyjnego Kapitał Ludzki</t>
  </si>
  <si>
    <t>2008</t>
  </si>
  <si>
    <t>Dotacja celowa z budżetu państwa na współfinansowanie wydatków objętych Pomocą Techniczną Programu Operacyjnego Kapitał Ludzki</t>
  </si>
  <si>
    <t>Środki z Funduszu Gwarantowanych Świadczeń Pracowniczych</t>
  </si>
  <si>
    <t>Przychód na projekcie realizowanym przez Regionalny Ośrodek Polityki Społecznej pn. "Szkolenia i specjalistyczne doradztwo dla kadr instytucji pomocy społecznej działających na terenie województwa podkarpackiego powiązane z potrzebami oraz specyfika realizowanych zadań" w ramach Programu Operacyjnego Kapitał Ludzki</t>
  </si>
  <si>
    <t xml:space="preserve">Odsetki od dotacji wykorzystanych niezgodnie z przeznaczeniem, pobranych nienależnie lub w nadmiernej wysokości przez beneficjenta programu „Wyrównywanie szans” </t>
  </si>
  <si>
    <t xml:space="preserve">Zwrot dotacji wykorzystanych niezgodnie z przeznaczeniem, pobranych nienależnie lub w nadmiernej wysokości przez beneficjenta programu „Wyrównywanie szans” </t>
  </si>
  <si>
    <t>Internaty i bursy szkolne</t>
  </si>
  <si>
    <t>GOSPODARKA KOMUNALNA I OCHRONA ŚRODOWISKA</t>
  </si>
  <si>
    <t>Gospodarka ściekowa i ochrona wód</t>
  </si>
  <si>
    <t>Ochrona powietrza atmosferycznego i klimatu</t>
  </si>
  <si>
    <t xml:space="preserve">Kary umowne za nieterminowe wykonanie przedmiotu umowy </t>
  </si>
  <si>
    <t xml:space="preserve">Odsetki od kar umownych za nieterminowe wykonanie przedmiotu umowy </t>
  </si>
  <si>
    <t>Dotacja otrzymana z Wojewódzkiego Funduszu Ochrony Środowiska i Gospodarki Wodnej w Rzeszowie</t>
  </si>
  <si>
    <t>Wpływy i wydatki związane z gromadzeniem środków z opłat i kar za korzystanie ze środowiska</t>
  </si>
  <si>
    <t xml:space="preserve">Kary pieniężne od osób fizycznych, od osób prawnych i innych jednostek organizacyjnych za niezłożenie bądź nieterminowe przedłożenie zbiorczego zestawienia danych o rodzajach i ilości odpadów, o sposobach gospodarowania nimi oraz instalacjach i urządzeniach służących do odzysku i unieszkodliwienia </t>
  </si>
  <si>
    <t>Wpływ naliczonej kary umownej dla wykonawcy za nieterminowe wykonanie przedmiotu umowy</t>
  </si>
  <si>
    <t>3% wpływów z opłat za korzystanie ze środowiska (przed przekazaniem na Narodowy i Wojewódzki Fundusz Ochrony Środowiska i Gospodarki Wodnej)</t>
  </si>
  <si>
    <t>Wpływy i wydatki związane z gromadzeniem środków z opłat produktowych</t>
  </si>
  <si>
    <t>Wpłata  odpisu 2% od wpływów z tytułu opłaty produktowej</t>
  </si>
  <si>
    <t>0400</t>
  </si>
  <si>
    <t xml:space="preserve">Wpływy i wydatki związane z wprowadzeniem do obrotu baterii i akumulatorów </t>
  </si>
  <si>
    <t xml:space="preserve">Pozostałe zadania w zakresie kultury </t>
  </si>
  <si>
    <t>Zwrot dotacji wykorzystanych niezgodnie z przeznaczeniem, pobranych nienależnie lub w nadmiernej wysokości na realizację zadań z zakresu kultury</t>
  </si>
  <si>
    <t>Filharmonie, orkiestry, chóry i kapele</t>
  </si>
  <si>
    <t>Zwrot dotacji wykorzystanych niezgodnie z przeznaczeniem, pobranych nienależnie lub w nadmiernej wysokości przez instytucje kultury</t>
  </si>
  <si>
    <t>Domy i ośrodki kultury, świetlice i kluby</t>
  </si>
  <si>
    <t>Odsetki od dotacji wykorzystanych niezgodnie z przeznaczeniem, pobranych nienależnie lub w nadmiernej wysokości na realizację zadań z zakresu kultury</t>
  </si>
  <si>
    <t>Pozostałe instytucje kultury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</si>
  <si>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</si>
  <si>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</si>
  <si>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</si>
  <si>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Ochrona zabytków i opieka nad zabytkami</t>
  </si>
  <si>
    <t>OGRODY BOTANICZNE I ZOOLOGICZNE ORAZ NATURALNE OBSZARY I OBIEKTY CHRONIONEJ PRZYRODY</t>
  </si>
  <si>
    <t>Parki krajobrazowe</t>
  </si>
  <si>
    <t>Dotacje celowe otrzymane z budżetu państwa na realizację  zadań własnych samorządu województwa</t>
  </si>
  <si>
    <t>Dotacja otrzymana z Wojewódzkiego Funduszu Ochrony Środowiska i Gospodarki Wodnej 
w Rzeszowie</t>
  </si>
  <si>
    <t>KULTURA FIZYCZNA</t>
  </si>
  <si>
    <t>Zadania w zakresie kultury fizycznej</t>
  </si>
  <si>
    <t>Zwrot dotacji wykorzystanych niezgodnie z przeznaczeniem, pobranych nienależnie lub w nadmiernej wysokości na zadania z zakresu kultury fizycznej i sportu</t>
  </si>
  <si>
    <t>DOCHODY OGÓŁEM</t>
  </si>
  <si>
    <t>w tym:</t>
  </si>
  <si>
    <t>dochody bieżące</t>
  </si>
  <si>
    <t>dochody majątkowe</t>
  </si>
  <si>
    <t xml:space="preserve"> - wynagrodzenia i składki od nich naliczane</t>
  </si>
  <si>
    <t>4010</t>
  </si>
  <si>
    <t>4040</t>
  </si>
  <si>
    <t>4110</t>
  </si>
  <si>
    <t>4120</t>
  </si>
  <si>
    <t>4170</t>
  </si>
  <si>
    <t>4140</t>
  </si>
  <si>
    <t>4210</t>
  </si>
  <si>
    <t>4260</t>
  </si>
  <si>
    <t>4270</t>
  </si>
  <si>
    <t>4280</t>
  </si>
  <si>
    <t>4300</t>
  </si>
  <si>
    <t>4350</t>
  </si>
  <si>
    <t>4360</t>
  </si>
  <si>
    <t>4370</t>
  </si>
  <si>
    <t>4390</t>
  </si>
  <si>
    <t>4400</t>
  </si>
  <si>
    <t>4410</t>
  </si>
  <si>
    <t>4430</t>
  </si>
  <si>
    <t>4440</t>
  </si>
  <si>
    <t>4480</t>
  </si>
  <si>
    <t>4520</t>
  </si>
  <si>
    <t>4700</t>
  </si>
  <si>
    <t>3020</t>
  </si>
  <si>
    <t>6060</t>
  </si>
  <si>
    <t>4500</t>
  </si>
  <si>
    <t>4590</t>
  </si>
  <si>
    <t>4600</t>
  </si>
  <si>
    <t>6050</t>
  </si>
  <si>
    <t>6059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</si>
  <si>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</si>
  <si>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</si>
  <si>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</si>
  <si>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</si>
  <si>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</si>
  <si>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</si>
  <si>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</si>
  <si>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</si>
  <si>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</si>
  <si>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</si>
  <si>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4218</t>
  </si>
  <si>
    <t>4219</t>
  </si>
  <si>
    <t>4278</t>
  </si>
  <si>
    <t>4279</t>
  </si>
  <si>
    <t>4308</t>
  </si>
  <si>
    <t>4309</t>
  </si>
  <si>
    <t>4358</t>
  </si>
  <si>
    <t>4359</t>
  </si>
  <si>
    <t>4368</t>
  </si>
  <si>
    <t>4369</t>
  </si>
  <si>
    <t>4398</t>
  </si>
  <si>
    <t>4399</t>
  </si>
  <si>
    <t>4418</t>
  </si>
  <si>
    <t>4419</t>
  </si>
  <si>
    <t>4428</t>
  </si>
  <si>
    <t>4429</t>
  </si>
  <si>
    <t>4438</t>
  </si>
  <si>
    <t>4439</t>
  </si>
  <si>
    <t>4708</t>
  </si>
  <si>
    <t>4709</t>
  </si>
  <si>
    <t>6068</t>
  </si>
  <si>
    <t>4610</t>
  </si>
  <si>
    <t>60003</t>
  </si>
  <si>
    <t>2630</t>
  </si>
  <si>
    <t>60095</t>
  </si>
  <si>
    <t>700</t>
  </si>
  <si>
    <t>70005</t>
  </si>
  <si>
    <t>710</t>
  </si>
  <si>
    <t>4240</t>
  </si>
  <si>
    <t>71005</t>
  </si>
  <si>
    <t>71012</t>
  </si>
  <si>
    <t>71013</t>
  </si>
  <si>
    <t>71078</t>
  </si>
  <si>
    <t>71095</t>
  </si>
  <si>
    <t>75011</t>
  </si>
  <si>
    <t>4380</t>
  </si>
  <si>
    <t>75046</t>
  </si>
  <si>
    <t>75095</t>
  </si>
  <si>
    <t>751</t>
  </si>
  <si>
    <t>75109</t>
  </si>
  <si>
    <t>752</t>
  </si>
  <si>
    <t>75212</t>
  </si>
  <si>
    <t>801</t>
  </si>
  <si>
    <t>80102</t>
  </si>
  <si>
    <t>6220</t>
  </si>
  <si>
    <t>6230</t>
  </si>
  <si>
    <t>85154</t>
  </si>
  <si>
    <t>85156</t>
  </si>
  <si>
    <t>4130</t>
  </si>
  <si>
    <t>85205</t>
  </si>
  <si>
    <t>85212</t>
  </si>
  <si>
    <t>85226</t>
  </si>
  <si>
    <t>Ośrodki adopcyjno-opiekuńcze</t>
  </si>
  <si>
    <t>85232</t>
  </si>
  <si>
    <t>Centra integracji spolecznej</t>
  </si>
  <si>
    <t>853</t>
  </si>
  <si>
    <t>85311</t>
  </si>
  <si>
    <t>85332</t>
  </si>
  <si>
    <t>Wojewódzkie urzędy pracy</t>
  </si>
  <si>
    <t>900</t>
  </si>
  <si>
    <t>90005</t>
  </si>
  <si>
    <t>90019</t>
  </si>
  <si>
    <t>90020</t>
  </si>
  <si>
    <t>90024</t>
  </si>
  <si>
    <t>Wpływy i wydatki związane z wprowadzeniem do obrotu baterii i akumulatorów</t>
  </si>
  <si>
    <t>2480</t>
  </si>
  <si>
    <t>2800</t>
  </si>
  <si>
    <t>Biblioteki</t>
  </si>
  <si>
    <t>Zestawienie wykonania planu dochodów i wydatków związanych z realizacją zadań wykonywanych w drodze umów lub porozumień 
między jednostkami samorządu terytorialnego na dofinansowanie własnych zadań bieżących oraz zadań inwestycyjnych i zakupów inwestycyjnych</t>
  </si>
  <si>
    <t>Dochody - otrzymane dotacje</t>
  </si>
  <si>
    <r>
      <t xml:space="preserve">Pomoc finansowa udzielona przez jednostki samorządu terytorialnego na remonty i budowy chodników przy drogach wojewódzkich.
</t>
    </r>
    <r>
      <rPr>
        <i/>
        <sz val="11"/>
        <color indexed="8"/>
        <rFont val="Arial"/>
        <family val="2"/>
      </rPr>
      <t>Szczegółowy podział pomocy finansowej przedstawiono w objaśnieniach do wykonania wydatków rozdziału 60013.</t>
    </r>
  </si>
  <si>
    <t xml:space="preserve">Pomoc finansowa udzielona przez z Gminę Trzebownisko z przeznaczeniem na pokrycie kosztów zarządzania Podkarpackim Parkiem Naukowo -Technologicznym w strefie S1 Jasionka. </t>
  </si>
  <si>
    <t xml:space="preserve">POZOSTAŁE ZADANIA W ZAKRESIE POLITYKI SPOŁECZNEJ </t>
  </si>
  <si>
    <t xml:space="preserve">Rehabilitacja zawodowa i społeczna osób niepełnosprawnych </t>
  </si>
  <si>
    <t>Pomoc finansowa udzielona przez Miasto Rzeszów na organizację „Muzycznego Festiwalu w Łańcucie” dla Filharmonii im. A. Malawskiego w Rzeszowie.</t>
  </si>
  <si>
    <t xml:space="preserve">Dotacja celowa otrzymana z  Powiatu Rzeszowskiego  na współfinansowanie działalności bieżącej Wojewódzkiej i Miejskiej Biblioteki Publicznej w Rzeszowie. </t>
  </si>
  <si>
    <t xml:space="preserve"> OGÓŁEM</t>
  </si>
  <si>
    <t>Zestawienie wykonania planu dochodów gromadzonych na wyodrębnionym rachunku 
przez wojewódzkie oświatowe jednostki budżetowe, oraz wydatków nimi finansowanych</t>
  </si>
  <si>
    <t>Lp.</t>
  </si>
  <si>
    <t>Nazwa  jednostki</t>
  </si>
  <si>
    <t>Dochody</t>
  </si>
  <si>
    <t>Plan</t>
  </si>
  <si>
    <t xml:space="preserve">Zespół Szkół przy Szpitalu Wojewódzkim Nr 2 w Rzeszowie                 </t>
  </si>
  <si>
    <t xml:space="preserve">Zespół  Szkół  Specjalnych  w  Rymanowie  Zdroju  </t>
  </si>
  <si>
    <t>Medyczna Szkoła Policealna  w  Przemyślu</t>
  </si>
  <si>
    <t>Medyczna Szkoła Policealna w  Jaśle</t>
  </si>
  <si>
    <t>Medyczna Szkoła Policealna  w  Sanoku</t>
  </si>
  <si>
    <t>Medyczna Szkoła Policealna  w  Łańcucie</t>
  </si>
  <si>
    <t>Medyczna Szkoła Policealna  w  Mielcu</t>
  </si>
  <si>
    <t>Medyczna Szkoła Policealna  w  Stalowej  Woli</t>
  </si>
  <si>
    <t>Medyczna Szkoła Policealna  w  Rzeszowie</t>
  </si>
  <si>
    <t>Medyczno - Społeczne Centrum Kształcenia Zawodowego i Ustawcznego w  Przemyślu</t>
  </si>
  <si>
    <t>Medyczno - Społeczne Centrum Kształcenia Zawodowego i Ustawcznego w  Jaśle</t>
  </si>
  <si>
    <t>Medyczno - Społeczne Centrum Kształcenia Zawodowego i Ustawcznego  w  Sanoku</t>
  </si>
  <si>
    <t>Medyczno - Społeczne Centrum Kształcenia Zawodowego i Ustawcznego  w  Łańcucie</t>
  </si>
  <si>
    <t>Medyczno - Społeczne Centrum Kształcenia Zawodowego i Ustawcznego  w  Mielcu</t>
  </si>
  <si>
    <t>Medyczno - Społeczne Centrum Kształcenia Zawodowego i Ustawcznego w  Stalowej  Woli</t>
  </si>
  <si>
    <t>Medyczno - Społeczne Centrum Kształcenia Zawodowego i Ustawcznego  w  Rzeszowie</t>
  </si>
  <si>
    <t>Kolegium  Nauczycielskie  w  Przemyślu</t>
  </si>
  <si>
    <t xml:space="preserve">Biblioteka  Pedagogiczna  w  Tarnobrzegu  </t>
  </si>
  <si>
    <t>RAZEM</t>
  </si>
  <si>
    <t>Zestawienie wykonania planu dochodów i wydatków zadań z zakresu administracji rządowej wykonywanych przez samorząd województwa</t>
  </si>
  <si>
    <t xml:space="preserve">I. DOCHODY </t>
  </si>
  <si>
    <t>% wykonania 
(6:5)</t>
  </si>
  <si>
    <t>Prace geodezyjno - urządzeniowe na potrzeby rolnictwa</t>
  </si>
  <si>
    <t>Program Rozwoju Obszarów Wiejskich 2007-2013</t>
  </si>
  <si>
    <t>Wybory do rad gmin, rad powaitów i sejmików województwa, wybory wójtów, burmistrzów i prezydentów miast oraz referenda gminne, powiatowe i wojewódzkie</t>
  </si>
  <si>
    <t>OCHRONA  ZDROWIA</t>
  </si>
  <si>
    <t>Składki na ubezpieczenie zdrowotne oraz świadczenia 
dla osób nieobjętych obowiązkiem ubezpieczenia zdrowotnego</t>
  </si>
  <si>
    <t>Ośrodki adopcyjne</t>
  </si>
  <si>
    <t>Wpływy i wydatki związane z wprowadzeniemdo obrotu baterii i akumulatorów</t>
  </si>
  <si>
    <r>
      <t xml:space="preserve">II. WYDATKI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              </t>
    </r>
    <r>
      <rPr>
        <sz val="10"/>
        <rFont val="Arial"/>
        <family val="2"/>
      </rPr>
      <t xml:space="preserve">  w złotych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</t>
    </r>
  </si>
  <si>
    <t>Wydatki bieżące</t>
  </si>
  <si>
    <t>Wydatki jednostek budżetowych, w tym na:</t>
  </si>
  <si>
    <t>razem</t>
  </si>
  <si>
    <t xml:space="preserve"> - wydatki zwiazane z realizacja zadań 
   statutowych jednostek budżetowych</t>
  </si>
  <si>
    <t xml:space="preserve"> - wydatki związane z realizacją zadań 
   statutowych jednostek budżetowych</t>
  </si>
  <si>
    <t>Świadczenia na rzecz osób fizycznych</t>
  </si>
  <si>
    <t>Wydatki majątkowe</t>
  </si>
  <si>
    <t>Inwestycje i zakupy inwestycyjne</t>
  </si>
  <si>
    <t>Program Rozowju Obszarów Wiejskich 2007-2013</t>
  </si>
  <si>
    <t>Dotacje na zadania bieżące</t>
  </si>
  <si>
    <t>DZIAŁANOŚĆ USŁUGOWA</t>
  </si>
  <si>
    <t>Świadczenia rodzinne, świadczenie z funduszu alimentacyjnego oraz składki
na ubezpieczenia emerytalne i rentowe z ubezpieczenia społecznego</t>
  </si>
  <si>
    <t>wynagrodzenia</t>
  </si>
  <si>
    <t>pozostałe</t>
  </si>
  <si>
    <t>świadczenia</t>
  </si>
  <si>
    <t>ok.</t>
  </si>
  <si>
    <t>dotacje</t>
  </si>
  <si>
    <t>majatkowe</t>
  </si>
  <si>
    <t>Zestawienie wykonania planu dochodów i wydatków związanych ze szczególnymi zasadami wykonywania budżetu województwa wynikającymi z odrębnych ustaw</t>
  </si>
  <si>
    <t>Ustawa</t>
  </si>
  <si>
    <t>Ustawa z dnia 3 lutego 1995r. o ochronie gruntów rolnych i leśnych</t>
  </si>
  <si>
    <t>Wyłaczenie z produkcji gruntów rolnych</t>
  </si>
  <si>
    <t>756</t>
  </si>
  <si>
    <t>DOCHODY OD OSÓB PRAWNYCH, OD OSÓB FIZYCZNYCH I OD INNYCH JEDNOSTEK NIEPOSIADAJĄCYCH OSOBOWOŚCI PRAWNEJ ORAZ WYDATKI ZWIĄZANE Z ICH POBOREM</t>
  </si>
  <si>
    <t>Ustawa z dnia 26 października 1982r. o wychowaniu w trzeźwości i przeciwdziałaniu alkoholizmowi</t>
  </si>
  <si>
    <t>75618</t>
  </si>
  <si>
    <t xml:space="preserve">Przeciwdziałanie alkoholizmowi </t>
  </si>
  <si>
    <t>Ustawa z dnia 27 kwietnia 2001r. prawo ochrony środowiska</t>
  </si>
  <si>
    <t xml:space="preserve">Ustawa z dnia 11 maja 2001r. o obowiązkach przedsiębiorców w zakresie gospodarowania niektórymi odpadami oraz o opłacie produktowej  </t>
  </si>
  <si>
    <t>Ustawa z dnia 24 kwietnia 2009r. o bateriach 
i akumulatorach</t>
  </si>
  <si>
    <t>Zestawienie wykonania planu wydatków województwa  
(według działów, rozdziałów, paragrafów klasyfikacji budżetowej oraz rodzajów wydatków)</t>
  </si>
  <si>
    <t>Wyszczególnienie</t>
  </si>
  <si>
    <t xml:space="preserve">Plan po zmianach </t>
  </si>
  <si>
    <t>% wykonania</t>
  </si>
  <si>
    <t>Rolnictwo i łowiectwo</t>
  </si>
  <si>
    <t>Biura geodezji i terenów rolnych</t>
  </si>
  <si>
    <t>wydatki bieżące:</t>
  </si>
  <si>
    <t>wydatki jednostek budżetowych w tym na: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</si>
  <si>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</si>
  <si>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</si>
  <si>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</si>
  <si>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</si>
  <si>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</si>
  <si>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 xml:space="preserve"> - wydatki związane z realizacją zadań statutowych jednostek budżetowych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</si>
  <si>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</si>
  <si>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</si>
  <si>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</si>
  <si>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</si>
  <si>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zdrowotnych</t>
  </si>
  <si>
    <t>Zakup usług pozostałych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</si>
  <si>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</si>
  <si>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</si>
  <si>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</si>
  <si>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</si>
  <si>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</si>
  <si>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</si>
  <si>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</si>
  <si>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</si>
  <si>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>Podatek od nieruchomości</t>
  </si>
  <si>
    <t>4510</t>
  </si>
  <si>
    <t>Opłaty na rzecz budżetu państwa</t>
  </si>
  <si>
    <t>Opłaty na rzecz budżetów jednostek samorządu terytorialnego</t>
  </si>
  <si>
    <t>4530</t>
  </si>
  <si>
    <t>Podatek od towarów i usług (VAT)</t>
  </si>
  <si>
    <t xml:space="preserve">Szkolenia pracowników niebędących członkami korpusu służby cywilnej </t>
  </si>
  <si>
    <t>świadczenia na rzecz osób fizycznych:</t>
  </si>
  <si>
    <t>Wydatki osobowe niezaliczone do wynagrodzeń</t>
  </si>
  <si>
    <t>wydatki majątkowe:</t>
  </si>
  <si>
    <t xml:space="preserve"> - inwestycyjne i zakupy inwestycyjne</t>
  </si>
  <si>
    <t>Wydatki na zakupy inwestycyjne jednostek budżetowych</t>
  </si>
  <si>
    <t>Zarządy melioracji i urządzeń wodnych</t>
  </si>
  <si>
    <t>Opłata z tytułu zakupu usług telekomunikacyjnych świadczonych w stacjonarnej publicznej sieci telefonicznej</t>
  </si>
  <si>
    <t>4420</t>
  </si>
  <si>
    <t>Podróże służbowe zagraniczne</t>
  </si>
  <si>
    <t>Pozostałe podatki na rzecz budżetów jednostek samorządu terytorialnego</t>
  </si>
  <si>
    <t>Kary i odszkodowania wypłacane na rzecz osób fizycznych</t>
  </si>
  <si>
    <t>Kary i odszkodowania wypłacane na rzecz osóbprawnych i innych jednostek organizacyjnych</t>
  </si>
  <si>
    <t>Wydatki inwestycyjne jednostek budżetowych</t>
  </si>
  <si>
    <t>6057</t>
  </si>
  <si>
    <t>01009</t>
  </si>
  <si>
    <t>Spółki wodne</t>
  </si>
  <si>
    <t>dotacje na zadania bieżące:</t>
  </si>
  <si>
    <t>2830</t>
  </si>
  <si>
    <t>Dotacja celowa z budżetu na finansowanie lub dofinansowanie zadań zleconych do realizacji pozostałym jednostkom nie zaliczanym do sektora finansów publicznych</t>
  </si>
  <si>
    <t xml:space="preserve">Program rozwoju Obszarów Wiejskich 2007-2013 </t>
  </si>
  <si>
    <t>wydatki bieżace:</t>
  </si>
  <si>
    <t>wydatki na programy finansowane z udziałem środków UE i źródeł zagranicznych</t>
  </si>
  <si>
    <t>2918</t>
  </si>
  <si>
    <t>Zwrot dotacji oraz płatności, w tym wykorzystanych niezgodnie z przeznaczeniem lub wykorzystanych z naruszeniem procedur, o których mowa w art.184 ustawy, pobranych nienależnie lub w nadmiernej wysokości</t>
  </si>
  <si>
    <t>Wydatki majątkowe:</t>
  </si>
  <si>
    <t>6069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</si>
  <si>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</si>
  <si>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</si>
  <si>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</si>
  <si>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</si>
  <si>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Koszty postępowania sądowego i prokuratorskiego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</si>
  <si>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</si>
  <si>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na pomoc finansową udzielaną między jednostkami samorządu terytorialnego na dofinansowanie własnych zadań bieżących</t>
  </si>
  <si>
    <t>Dotacja celowa na pomoc finansową udzielana między jednostkami samorządu terytorialnego na dofinansowanie własnych zadań inwestycyjnych i zakupów inwestycyjnych</t>
  </si>
  <si>
    <t>Rybołówstwo i rybactwo</t>
  </si>
  <si>
    <t>Program Operacyjny Zrównoważony rozwój sektora rybołówstwa i nadbrzeżnych obszarów rybackich 2007-2013</t>
  </si>
  <si>
    <t>150</t>
  </si>
  <si>
    <t>Przetwórstwo przemysłowe</t>
  </si>
  <si>
    <t>15011</t>
  </si>
  <si>
    <t>Dotacje celowe w ramach programów finansowanych z udziałem środków europejskich oraz środków, o których mowa w art. 5 ust. 1 pkt 3 oraz ust. 3 pkt 5 i 6 ustawy, lub płatności w ramach budżetu środków europejskich</t>
  </si>
  <si>
    <t>6209</t>
  </si>
  <si>
    <t>Zwroty dotacji oraz płatności, w tym wykorzystanych niezgodnie z przeznaczeniem lub wykorzystanych z naruszeiem procedur, o których mowa w art.. 184 ustawy, pobranych nienależnie lub w nadmiernej wysokości, dotyczące wydatków majątkowych</t>
  </si>
  <si>
    <t>15013</t>
  </si>
  <si>
    <t>15095</t>
  </si>
  <si>
    <t>4047</t>
  </si>
  <si>
    <t>4117</t>
  </si>
  <si>
    <t>4127</t>
  </si>
  <si>
    <t>4267</t>
  </si>
  <si>
    <t>4269</t>
  </si>
  <si>
    <t>4307</t>
  </si>
  <si>
    <t>4377</t>
  </si>
  <si>
    <t>4379</t>
  </si>
  <si>
    <t>4527</t>
  </si>
  <si>
    <t>Opłaty na rzecz budżetów jednostek samorządu terytorilanego</t>
  </si>
  <si>
    <t>4529</t>
  </si>
  <si>
    <t>400</t>
  </si>
  <si>
    <t>Wytwarzanie i zaopatrywanie w energię elektryczną, gaz i wodę</t>
  </si>
  <si>
    <t>40001</t>
  </si>
  <si>
    <t>Dostarczanie ciepła</t>
  </si>
  <si>
    <t>40002</t>
  </si>
  <si>
    <t>Dostarczanie wody</t>
  </si>
  <si>
    <t>6668</t>
  </si>
  <si>
    <t>Zwroty dotacji oraz płatności, w tym wykorzystanych niezgodnie z przeznaczeniem lub wykorzystanych z naruszeniem procedur, o których mowa w art.. Ustawy, pobranych nienależnie lub w nadmiernej wysokości, dotyczące wydatków majątkowych</t>
  </si>
  <si>
    <t>40003</t>
  </si>
  <si>
    <t>Dostarczanie energii elektrycznej</t>
  </si>
  <si>
    <t>40095</t>
  </si>
  <si>
    <t>500</t>
  </si>
  <si>
    <t>Handel</t>
  </si>
  <si>
    <t>50005</t>
  </si>
  <si>
    <t>4017</t>
  </si>
  <si>
    <t>4217</t>
  </si>
  <si>
    <t>4397</t>
  </si>
  <si>
    <t>Transport i łączność</t>
  </si>
  <si>
    <t>60001</t>
  </si>
  <si>
    <t>Dotacja celowa z budżetu na finansowanie lub dofinansowanie zadań zleconych do realizacji pozostałym jednostkom niezaliczanym do sektora finansów publicznych</t>
  </si>
  <si>
    <t>6067</t>
  </si>
  <si>
    <t>4580</t>
  </si>
  <si>
    <t xml:space="preserve">Pozostałe odsetki </t>
  </si>
  <si>
    <t>Dotacja przedmiotowa z budżetu dla jednostek niezaliczanych do sektora finansów publicznych</t>
  </si>
  <si>
    <t>60004</t>
  </si>
  <si>
    <t>Pozostałe odsetki</t>
  </si>
  <si>
    <t xml:space="preserve">Kary i odszkodowania wypłacane na rzecz osób fizycznych </t>
  </si>
  <si>
    <t>Dotacja celowa na pomoc finansową udzielana między jednostkami samorządu terytorilanego na dofinansowanie własnych zadań inwestycyjnych i zakupów inwestycyjnych</t>
  </si>
  <si>
    <t>60015</t>
  </si>
  <si>
    <t>60078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</si>
  <si>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</si>
  <si>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</si>
  <si>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</si>
  <si>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</si>
  <si>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>63003</t>
  </si>
  <si>
    <t>Zadania w zakresie upowszechniania turystyki</t>
  </si>
  <si>
    <t>4417</t>
  </si>
  <si>
    <t>4427</t>
  </si>
  <si>
    <t>Dotacja celowa na pomoc finansową udzielaną między jednostkami samorzadu terytorialnego na dofinansowanie własnych zadań inwestycyjnych i zakupów inwestycyjnych</t>
  </si>
  <si>
    <t>Gospodarka mieszkaniowa</t>
  </si>
  <si>
    <t>Działalność usługowa</t>
  </si>
  <si>
    <t>71003</t>
  </si>
  <si>
    <t>Zakup pomocy naukowych, dydaktycznych i książek</t>
  </si>
  <si>
    <t>Podatek od towarów i usług (VAT).</t>
  </si>
  <si>
    <t>720</t>
  </si>
  <si>
    <t>Informatyka</t>
  </si>
  <si>
    <t>72095</t>
  </si>
  <si>
    <t>4569</t>
  </si>
  <si>
    <t>Odsetki od dotacji oraz płatności: wykorzystanych niezgodnie z przeznaczeniem lub wykorzystanych z naruszeniem procedur, o których mowa w art.. 184 ustawy, pobranych nienależnie lub w nadmiernej wysokości</t>
  </si>
  <si>
    <t>730</t>
  </si>
  <si>
    <t>Nauka</t>
  </si>
  <si>
    <t>73095</t>
  </si>
  <si>
    <t>4357</t>
  </si>
  <si>
    <t>4387</t>
  </si>
  <si>
    <t>Zakup usług obejmujących tłumaczenia</t>
  </si>
  <si>
    <t>4389</t>
  </si>
  <si>
    <t>4447</t>
  </si>
  <si>
    <t>4449</t>
  </si>
  <si>
    <t>4707</t>
  </si>
  <si>
    <t>Administracja publiczna</t>
  </si>
  <si>
    <t>75017</t>
  </si>
  <si>
    <t>Samorządowe sejmiki województw</t>
  </si>
  <si>
    <t>3030</t>
  </si>
  <si>
    <t xml:space="preserve">Różne wydatki na rzecz osób fizycznych </t>
  </si>
  <si>
    <t>75018</t>
  </si>
  <si>
    <t>wydatki bieżące</t>
  </si>
  <si>
    <t>Zakup usług obejmujacych tłumaczenia</t>
  </si>
  <si>
    <t>4268</t>
  </si>
  <si>
    <t>4378</t>
  </si>
  <si>
    <t>4388</t>
  </si>
  <si>
    <t>4408</t>
  </si>
  <si>
    <t>4409</t>
  </si>
  <si>
    <t>4528</t>
  </si>
  <si>
    <t xml:space="preserve">Odsetki od dotacji oraz platności: wykorzystanych niezgodnie z przeznaczeniem lub wykorzystanych z naruszeniem procedur, o których mowa w art.. 184 ustawy, pobranych nienaleznie lub w nadmiernej wysokości </t>
  </si>
  <si>
    <t>4618</t>
  </si>
  <si>
    <t>6058</t>
  </si>
  <si>
    <t>75071</t>
  </si>
  <si>
    <t>Centrum Rozwoju Zasobów Ludzkich</t>
  </si>
  <si>
    <t>4277</t>
  </si>
  <si>
    <t>4407</t>
  </si>
  <si>
    <t>Dotacje celowe przekazane do samorządu województwa na zadania bieżące realizowane na podstawie porozumień (umów) między jednostkami samorządu terytorialnego</t>
  </si>
  <si>
    <t>4177</t>
  </si>
  <si>
    <t>Różne wydatki na rzecz osob fizycznych</t>
  </si>
  <si>
    <t>Wybory do rad gmin, rad powiatów i sejmików województw, wybory wójtów, burmistrzów i prezydentów miast oraz referanda gminne, powiatowe i wojewódzkie</t>
  </si>
  <si>
    <t>Obrona narodowa</t>
  </si>
  <si>
    <t>Bezpieczeństwo publiczne i ochrona przeciwpożarowa</t>
  </si>
  <si>
    <t>75404</t>
  </si>
  <si>
    <t>Komendy wojewódzkie Policji</t>
  </si>
  <si>
    <t>3000</t>
  </si>
  <si>
    <t>Wpłaty jednostek na państwowy fundusz celowy</t>
  </si>
  <si>
    <t>75406</t>
  </si>
  <si>
    <t>Straż Graniczna</t>
  </si>
  <si>
    <t>6170</t>
  </si>
  <si>
    <t>Wplaty jednostek na państwowy fundusz celowy na finansowanie lub dofinansowanie zadań inwestycyjnych</t>
  </si>
  <si>
    <t>75410</t>
  </si>
  <si>
    <t>Komendy Wojewódzkie Państwowej Straży Pożarnej</t>
  </si>
  <si>
    <t>75415</t>
  </si>
  <si>
    <t>Dotacja celowa na pomoc finasnową udzielaną między jednostkami samorzadu terytorialnego na dofinansowanie własnych zadań bieżących</t>
  </si>
  <si>
    <t>757</t>
  </si>
  <si>
    <t>Obsługa długu publicznego</t>
  </si>
  <si>
    <t>75702</t>
  </si>
  <si>
    <t>Obsługa papierów wartościowych, kredytów i pożyczek jednostek samorządu terytorialnego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</si>
  <si>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</si>
  <si>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</si>
  <si>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</si>
  <si>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</si>
  <si>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</si>
  <si>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</si>
  <si>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8020</t>
  </si>
  <si>
    <t>Wypłaty z tytułu gwarancji i poręczeń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</si>
  <si>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</si>
  <si>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</si>
  <si>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</si>
  <si>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</si>
  <si>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</si>
  <si>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</si>
  <si>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</si>
  <si>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</si>
  <si>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80101</t>
  </si>
  <si>
    <t xml:space="preserve">Szkoły podstawowe </t>
  </si>
  <si>
    <t>dotacje na zadania bieżace:</t>
  </si>
  <si>
    <t>Oplaty za administrowanie i czynsze za budynki, lokale i pomieszczenia biurowe</t>
  </si>
  <si>
    <t>świadczenia na rzecz osób fizycznych</t>
  </si>
  <si>
    <t>80111</t>
  </si>
  <si>
    <t>Gimnazja specjalne</t>
  </si>
  <si>
    <t>80121</t>
  </si>
  <si>
    <t>Licea ogólnokształcące specjalne</t>
  </si>
  <si>
    <t>80130</t>
  </si>
  <si>
    <t>Szkoły zawodowe</t>
  </si>
  <si>
    <t>4340</t>
  </si>
  <si>
    <t>Zakup usług remontowo-konserwatorskich dotyczacych obiektów zabytkowych będących w użytkowaniu jednostek budżetowych</t>
  </si>
  <si>
    <t>3240</t>
  </si>
  <si>
    <t>Stypendia dla uczniów</t>
  </si>
  <si>
    <t>80141</t>
  </si>
  <si>
    <t>80146</t>
  </si>
  <si>
    <t>Dokształcanie i doskonalenie nauczycieli</t>
  </si>
  <si>
    <t>3027</t>
  </si>
  <si>
    <t>3029</t>
  </si>
  <si>
    <t>4227</t>
  </si>
  <si>
    <t>Zakup środków żywności</t>
  </si>
  <si>
    <t>4229</t>
  </si>
  <si>
    <t>4247</t>
  </si>
  <si>
    <t>4287</t>
  </si>
  <si>
    <t>4289</t>
  </si>
  <si>
    <t>4367</t>
  </si>
  <si>
    <t>80147</t>
  </si>
  <si>
    <t>80195</t>
  </si>
  <si>
    <t>3040</t>
  </si>
  <si>
    <t>Nagrody o charakterze szczególnym niezaliczone do wynagrodzeń</t>
  </si>
  <si>
    <t>4421</t>
  </si>
  <si>
    <t>Podróże słuzbowe zagraniczne</t>
  </si>
  <si>
    <t>803</t>
  </si>
  <si>
    <t>Szkolnictwo wyższe</t>
  </si>
  <si>
    <t>80306</t>
  </si>
  <si>
    <t>Działalność dydaktyczna</t>
  </si>
  <si>
    <t>80309</t>
  </si>
  <si>
    <t>3250</t>
  </si>
  <si>
    <t>Stypendia różne</t>
  </si>
  <si>
    <t>4989</t>
  </si>
  <si>
    <t>Zwroty dotyczące rozliczeń z Komisją Europejską</t>
  </si>
  <si>
    <t>80395</t>
  </si>
  <si>
    <t>2520</t>
  </si>
  <si>
    <t>Dotacja podmiotowa z budżetu dla uczelni publicznej na zadania, o których mowa w art.94 ust. 1 pkt 1 ustawy z dnia 27 lipca 2005 r. - Prawo o szkolnictwie wyższym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</si>
  <si>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</si>
  <si>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sektora finansów publicznych</t>
  </si>
  <si>
    <t>Ochrona zdrowia</t>
  </si>
  <si>
    <t>85111</t>
  </si>
  <si>
    <t>4160</t>
  </si>
  <si>
    <t>Pokrycie ujemnego wyniku finansowego jednostek zaliczanych do sektora finansów publicznych</t>
  </si>
  <si>
    <t>2560</t>
  </si>
  <si>
    <t>Dotacja podmiotowa z budżetu dla samodzielnego publicznego zakładu opieki zdrowotnej utworzonego przez jednostkę samorządu terytorialnego</t>
  </si>
  <si>
    <t>85115</t>
  </si>
  <si>
    <t>Sanatoria</t>
  </si>
  <si>
    <t>85119</t>
  </si>
  <si>
    <t>Leczenie sanatoryjno-klimatyczne</t>
  </si>
  <si>
    <t>Wydatki na zakupy i objęcie akcji , wniesienie wkładów do spółek prawa handlowego oraz na uzupełnienie funduszy statutowych banków państwowych i innych instytucji finansowych</t>
  </si>
  <si>
    <t>85120</t>
  </si>
  <si>
    <t>Lecznictwo psychiatryczne</t>
  </si>
  <si>
    <t>Dotacja podmiotowa z budzetu dla samodzielnego publicznego zakładu opieki zdrowotnej utworzonego przez jednostkę samorządu terytorialnego</t>
  </si>
  <si>
    <t>85121</t>
  </si>
  <si>
    <t>85148</t>
  </si>
  <si>
    <t>Medycyna pracy</t>
  </si>
  <si>
    <t>85149</t>
  </si>
  <si>
    <t>Programy polityki zdrowotnej</t>
  </si>
  <si>
    <t>85153</t>
  </si>
  <si>
    <t>Składki na ubezpieczenie zdrowotne oraz świadczenia dla osób nie objętych obowiązkiem ubezpieczenia zdrowotnego</t>
  </si>
  <si>
    <t>Składki na ubezpieczenie zdrowotne</t>
  </si>
  <si>
    <t>85195</t>
  </si>
  <si>
    <t>Pomoc społeczna</t>
  </si>
  <si>
    <t>Świadczenia rodzinne, świadczenia z funduszu alimentacyjneego oraz składki na ubezpieczenia emerytalne i rentowe z ubezpieczenia społecznego</t>
  </si>
  <si>
    <t>Wydatki bezosobowe</t>
  </si>
  <si>
    <t>Zwrot dotacji oraz płatności, w tym  wykorzystanych niezgodnie z przeznaczeniem lub wykorzystanych z naruszeniem procedur, o których mowa w art. 184 ustawy, pobranych nienależnie lub w nadmiernej wysokości</t>
  </si>
  <si>
    <t>Zasiłki i pomoc w naturze oraz skladki na ubezpieczenia emerytalne i rentowe</t>
  </si>
  <si>
    <t>Dotacja celowa na pomoc finansową udzielana między jednostkami samorządu terytorialnego na dofinansowanie własnych zadań bieżących</t>
  </si>
  <si>
    <t>85217</t>
  </si>
  <si>
    <t>Różne wydatki na rzecz osób fizycznych</t>
  </si>
  <si>
    <t>85218</t>
  </si>
  <si>
    <t>85219</t>
  </si>
  <si>
    <t xml:space="preserve">Dotacje celowe z budżetu na finansowanie lub dofinansowanie kosztów realizacji inwestycji i zakupów inwestycyjnych jednostek niezaliczanych do sektora finansów publicznych </t>
  </si>
  <si>
    <t>85295</t>
  </si>
  <si>
    <t>4016</t>
  </si>
  <si>
    <t>4046</t>
  </si>
  <si>
    <t>4116</t>
  </si>
  <si>
    <t>4126</t>
  </si>
  <si>
    <t>4216</t>
  </si>
  <si>
    <t>4266</t>
  </si>
  <si>
    <t>4306</t>
  </si>
  <si>
    <t>4356</t>
  </si>
  <si>
    <t>4376</t>
  </si>
  <si>
    <t>4386</t>
  </si>
  <si>
    <t>4406</t>
  </si>
  <si>
    <t>4416</t>
  </si>
  <si>
    <t>4526</t>
  </si>
  <si>
    <t>Pozostałe zadania w zakresie polityki społecznej</t>
  </si>
  <si>
    <t>Dotacje celowe z budzetu jednostki samorzadu terytorialnego, udzielone w trybie art.. 221 ustawy, na finansowanie lub dofinansowanie zadań zleconych do realizacji organizacjom prowadzącym działalność pozytku publicznego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</si>
  <si>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</si>
  <si>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</si>
  <si>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</si>
  <si>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</si>
  <si>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Dotacje celowe z budżetu na finansowanie lub dofinansowanie kosztów realizacji inwestycji i zakupów inwestycyjnych jednostek niezaliczanych do sektora finansów publicznych</t>
  </si>
  <si>
    <t>4619</t>
  </si>
  <si>
    <t>85395</t>
  </si>
  <si>
    <t>4560</t>
  </si>
  <si>
    <t>Odsetki od dotacji oraz platności: wykorzystanych niezgodnie z przeznaczeniem lub wykorzystanych  z naruszeniem procedur, o których mowa w art.. 184 ustawy, pobranych nienaleznie lub w nadmiernej wysokości</t>
  </si>
  <si>
    <t>4437</t>
  </si>
  <si>
    <t>Edukacyjna opieka wychowawcza</t>
  </si>
  <si>
    <t>85410</t>
  </si>
  <si>
    <t>85415</t>
  </si>
  <si>
    <t>Pomoc materialna dla uczniów</t>
  </si>
  <si>
    <t>3247</t>
  </si>
  <si>
    <t>3249</t>
  </si>
  <si>
    <t>85495</t>
  </si>
  <si>
    <t>Gospodarka komunalna i ochrona środowiska</t>
  </si>
  <si>
    <t>90001</t>
  </si>
  <si>
    <t>90095</t>
  </si>
  <si>
    <t>Kultura i ochrona dziedzictwa narodowego</t>
  </si>
  <si>
    <t>92105</t>
  </si>
  <si>
    <t>Pozostałe zadania w zakresie kultury</t>
  </si>
  <si>
    <t>92106</t>
  </si>
  <si>
    <t xml:space="preserve">Teatry </t>
  </si>
  <si>
    <t>Dotacja podmiotowa z budżetu dla samorządowej instytucji kultury</t>
  </si>
  <si>
    <t>Dotacja celowa z budżetu dla pozostałych jednostek zaliczanych do sektora finansów publicznych</t>
  </si>
  <si>
    <t>92108</t>
  </si>
  <si>
    <t>92109</t>
  </si>
  <si>
    <t>Dotacje celowe w ramach programów finansowanych z udziałem środków europejskich oraz środków, o których mowa w art. 5 ust. 1 pkt 3 oraz ust. 3 pkt 5 i 6 ustawy , lub płatności w ramach budżtu środków europjskich, z wyłaczeniem wydatków klasyfikowanych w paragrafie 625</t>
  </si>
  <si>
    <t>92110</t>
  </si>
  <si>
    <t>Galerie i biura wystaw artystycznych</t>
  </si>
  <si>
    <t>92114</t>
  </si>
  <si>
    <t>92116</t>
  </si>
  <si>
    <t>92118</t>
  </si>
  <si>
    <t xml:space="preserve">Zwrot dotacji oraz płatności, w tym wykorzystanych niezgodnie z przeznaczeniem lub wykorzystanych z naruszeniem procedur, o których mowa w art.. 184 ustawy, pobranych nienależnie lub w nadmiernej wysokości </t>
  </si>
  <si>
    <t>92120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</si>
  <si>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</si>
  <si>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</si>
  <si>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</si>
  <si>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z budżetu na finansowanie lub dofinansowanie prac remontowych i konserwatorskich obiektów zabytkowych przekazane jednostkom zaliczanym do sektora finansów publicznych</t>
  </si>
  <si>
    <t>92178</t>
  </si>
  <si>
    <t>92195</t>
  </si>
  <si>
    <t>925</t>
  </si>
  <si>
    <t>Ogrody botaniczne i zoologiczne oraz naturalne obszary i obiekty chronionej przyrody</t>
  </si>
  <si>
    <t>92502</t>
  </si>
  <si>
    <t>926</t>
  </si>
  <si>
    <t>Kultura fizyczna</t>
  </si>
  <si>
    <t>92601</t>
  </si>
  <si>
    <t>Obiekty sportowe</t>
  </si>
  <si>
    <t>92605</t>
  </si>
  <si>
    <t>dotacje  na zadania bieżące:</t>
  </si>
  <si>
    <t>2820</t>
  </si>
  <si>
    <t>Dotacja celowa z budżetu na finansowanie lub dofinansowanie zadań zleconych do realizacji stowarzyszeniom</t>
  </si>
  <si>
    <t>92678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</si>
  <si>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</si>
  <si>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</si>
  <si>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</si>
  <si>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</si>
  <si>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</si>
  <si>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</si>
  <si>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</si>
  <si>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</si>
  <si>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</si>
  <si>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</si>
  <si>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</si>
  <si>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</si>
  <si>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</si>
  <si>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</si>
  <si>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</si>
  <si>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 xml:space="preserve"> - </t>
  </si>
  <si>
    <t>Nauczycielskie Kolegium Języków Obcych 
w Ropczycach</t>
  </si>
  <si>
    <t>Pedagogiczna  Biblioteka  Wojewódzka  
w  Przemyślu</t>
  </si>
  <si>
    <t>Pedagogiczna  Biblioteka  Wojewódzka  
w  Krośnie</t>
  </si>
  <si>
    <t>Pedagogiczna  Biblioteka  Wojewódzka  
w  Rzeszowie</t>
  </si>
  <si>
    <t>Podkarpackie Centrum Edukacji Nauczycieli 
w Rzeszowie</t>
  </si>
  <si>
    <t>Nauczycielskie Kolegium Języków Obcych 
w Mielcu</t>
  </si>
  <si>
    <t>Nauczycielskie Kolegium Języków Obcych 
w Leżajsku</t>
  </si>
  <si>
    <t>Nauczycielskie Kolegium Języków Obcych 
w Rzeszowie</t>
  </si>
  <si>
    <t xml:space="preserve">Nauczycielskie Kolegium Języków Obcych 
w Przemyślu  </t>
  </si>
  <si>
    <t>Zespół Kolegiów  Nauczycielskich  
w  Tarnobrzegu</t>
  </si>
  <si>
    <t>Nauczycielskie Kolegium Języków Obcych 
w Nisku</t>
  </si>
  <si>
    <t>Nauczycielskie Kolegium Języków Obcych 
w Dębicy</t>
  </si>
  <si>
    <t>Opłata z tytułu zakupu usług telekomunikacyjnych świadczonych 
w stacjonarnej publicznej sieci telefonicznej.</t>
  </si>
  <si>
    <t>Dotacje celowe na pomoc finansową, w tym dla:
1) Powiatu Bieszczadzkiego z przeznaczeniem na wkład własny do zadania pn. "Podniesienie dostępności powiatu bieszczadzkiego i rejonu starosamborskiego poprzez zintegrowanie działania w zakresie infrastruktury transportowej" - przebudowa drogi powiatowej nr 2089R Jureczkowa-Kwaszenina - Arłamów" w kwocie 250.000,-zł,
2) Powiatu Przemyskiego z przeznaczeniem na realizację zadania pn. „Kontynuacja przebudowy drogi powiatowej Nr 2089R Arłamów – Makowa” w kwocie 700.000,- zł,
3) Gminy Kolbuszowa z przeznaczeniem na realizację zadania pn. „Budowa chodnika w pasie drogi powiatowej Nr 1176R w kierunku Nowej Wsi strona lewa” w kwocie 200.000,- zł,
4) Powiatu Przeworskiego z przeznaczeniem na realizację zadania pn. „Budowa chodnika w ciągu drogi powiatowej Nr 1534R Przeworsk - Gać – Markowa” w kwocie 80.000,- zł.
5) Powiatu Sanockiego na dofinansowanie zadania pn. "Rozbudowa drogi powiatowej Nr 2113 R Pastwiska - Puławy na odcinku od km 2+444,35 do km 2+531,31 w kwocie 100.000,-zł.</t>
  </si>
  <si>
    <t>Dotacja celowa na pomoc finansową dla gmin, w tym:
1) Gminy Żyraków z przeznaczeniem na realizację zadania pn. „Przebudowa drogi gminnej „Nagoszyn Północ-Stadion" wraz z utwardzeniem placu oraz zagospodarowaniem terenu stadionu” w kwocie 200.000,- zł,
2) Gminy Kolbuszowa z przeznaczeniem na realizację zadania pn. „Budowa miejsc parkingowych w miejscowości Widełka” w kwocie 100.000,- zł.</t>
  </si>
  <si>
    <t xml:space="preserve">Dotacja celowa na pomoc finansową dla Powiatu Mieleckiego z przeznaczeniem dla Powiatowej Stacji Pogotowia Ratunkowego w Mielcu na utworzenie i wyposażenie Skoncentrowanej Dyspozytorni Medycznej. </t>
  </si>
  <si>
    <r>
      <t xml:space="preserve">Dotacja celowa na pomoc finansową dla jednostek samorządu terytorialnego 
z przeznaczeniem na wypłatę zasiłków dla rodzin w związku wypadkiem busa na autostradzie w Niemczech, w którym zginęło dziewięcioro obywateli polskich - mieszkańców Podkarpacia. 
</t>
    </r>
    <r>
      <rPr>
        <i/>
        <sz val="11"/>
        <rFont val="Arial"/>
        <family val="2"/>
      </rPr>
      <t xml:space="preserve">Szczegółowy podział dotacji przedstawiono w objaśnieniach do wykonania wydatków rozdziału 85214. </t>
    </r>
  </si>
  <si>
    <t xml:space="preserve">Dotacja celowa na pomoc finansową dla Powiatu Sanockiego na dofinansowanie bieżącej działalności statutowej Muzeum Historycznego w Sanoku w zakresie gromadzenia, przechowywania i udostępniania zbiorów.  </t>
  </si>
  <si>
    <t>Pomoc finansowa udzielona przez Miasto Rzeszów 
z przeznaczeniem na konserwację bieżącą potoków Przyrwa i Młynówka na terenie miasta Rzeszowa</t>
  </si>
  <si>
    <t xml:space="preserve">Dotacja celowa otrzymana z  Miasta Rzeszowa na współfinansowanie działalności bieżącej Wojewódzkiej 
i Miejskiej Biblioteki Publicznej w Rzeszowie. </t>
  </si>
  <si>
    <r>
      <t xml:space="preserve">Dotacja celowa na pomoc finansową dla jednostek samorządu terytorialnego 
z przeznaczeniem dla rodzin poszkodowanych w wyniku nawałnicy, która miała miejsc w nocy z 13 na 14 sierpnia 2014r. 
</t>
    </r>
    <r>
      <rPr>
        <i/>
        <sz val="11"/>
        <rFont val="Arial"/>
        <family val="2"/>
      </rPr>
      <t xml:space="preserve">Szczegółowy podział dotacji przedstawiono w objaśnieniach do wykonania wydatków rozdziału 85278. </t>
    </r>
  </si>
  <si>
    <t>Rozliczenia z lat ubiegłych - zwrot nagrody z zakresu kultury fizycznej</t>
  </si>
  <si>
    <t>Urzędy naczelnych organów władzy państwowej, kontroli i ochrony prawa oraz sądownictwa</t>
  </si>
  <si>
    <t>Pomoc finansowa udzielona przez:
1) Miasto Nowa Sarzyna - 11.500,-zł,
2) Miasto Leżajsk - 11.500,-zl,
3) Gminę Leżajsk - 11.500,-zl,
4) Gminę Grodzisko Dolne - 11.500,-zł,
5) Gminę Kuryłówka - 11.500,-zł z przeznaczeniem na dofinansowanie zakupu maszyn i urządzeń dla Zakładu Aktywności Zawodowej w Nowej Sarzynie.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</si>
</sst>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i/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1"/>
      <name val="Arial CE"/>
      <family val="0"/>
    </font>
    <font>
      <b/>
      <i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 CE"/>
      <family val="0"/>
    </font>
    <font>
      <b/>
      <i/>
      <sz val="11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1"/>
      <color indexed="8"/>
      <name val="Calibri"/>
      <family val="2"/>
    </font>
    <font>
      <b/>
      <sz val="8"/>
      <name val="Arial"/>
      <family val="2"/>
    </font>
    <font>
      <i/>
      <sz val="10"/>
      <name val="Times New Roman CE"/>
      <family val="1"/>
    </font>
    <font>
      <sz val="10"/>
      <color indexed="10"/>
      <name val="Times New Roman CE"/>
      <family val="1"/>
    </font>
    <font>
      <sz val="12"/>
      <name val="Times New Roman CE"/>
      <family val="1"/>
    </font>
    <font>
      <sz val="10"/>
      <color indexed="10"/>
      <name val="Arial CE"/>
      <family val="0"/>
    </font>
    <font>
      <b/>
      <sz val="11"/>
      <name val="Arial CE"/>
      <family val="0"/>
    </font>
    <font>
      <sz val="11"/>
      <color indexed="10"/>
      <name val="Arial CE"/>
      <family val="0"/>
    </font>
    <font>
      <i/>
      <sz val="12"/>
      <color indexed="8"/>
      <name val="Arial"/>
      <family val="2"/>
    </font>
    <font>
      <i/>
      <sz val="14"/>
      <color indexed="8"/>
      <name val="Arial"/>
      <family val="2"/>
    </font>
    <font>
      <b/>
      <i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i/>
      <sz val="10"/>
      <color rgb="FFFF0000"/>
      <name val="Arial CE"/>
      <family val="0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i/>
      <sz val="11"/>
      <color theme="1"/>
      <name val="Calibri"/>
      <family val="2"/>
    </font>
    <font>
      <sz val="10"/>
      <color rgb="FFFF0000"/>
      <name val="Times New Roman CE"/>
      <family val="1"/>
    </font>
    <font>
      <sz val="10"/>
      <color rgb="FFFF0000"/>
      <name val="Arial CE"/>
      <family val="0"/>
    </font>
    <font>
      <b/>
      <i/>
      <sz val="10"/>
      <color rgb="FFFF0000"/>
      <name val="Arial"/>
      <family val="2"/>
    </font>
    <font>
      <sz val="11"/>
      <color rgb="FFFF0000"/>
      <name val="Arial CE"/>
      <family val="0"/>
    </font>
    <font>
      <b/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" fillId="0" borderId="0" applyNumberForma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84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786">
    <xf numFmtId="0" fontId="0" fillId="0" borderId="0" xfId="0" applyFont="1" applyAlignment="1">
      <alignment/>
    </xf>
    <xf numFmtId="0" fontId="90" fillId="0" borderId="0" xfId="63" applyFont="1">
      <alignment/>
      <protection/>
    </xf>
    <xf numFmtId="0" fontId="91" fillId="0" borderId="0" xfId="63" applyFont="1" applyAlignment="1">
      <alignment horizontal="center"/>
      <protection/>
    </xf>
    <xf numFmtId="0" fontId="73" fillId="0" borderId="0" xfId="63">
      <alignment/>
      <protection/>
    </xf>
    <xf numFmtId="0" fontId="5" fillId="0" borderId="0" xfId="52" applyFont="1" applyAlignment="1">
      <alignment horizontal="right"/>
      <protection/>
    </xf>
    <xf numFmtId="0" fontId="92" fillId="0" borderId="10" xfId="63" applyFont="1" applyBorder="1" applyAlignment="1">
      <alignment horizontal="left" vertical="center"/>
      <protection/>
    </xf>
    <xf numFmtId="3" fontId="14" fillId="0" borderId="11" xfId="63" applyNumberFormat="1" applyFont="1" applyBorder="1" applyAlignment="1">
      <alignment wrapText="1"/>
      <protection/>
    </xf>
    <xf numFmtId="3" fontId="14" fillId="0" borderId="12" xfId="63" applyNumberFormat="1" applyFont="1" applyBorder="1" applyAlignment="1">
      <alignment horizontal="right" vertical="center"/>
      <protection/>
    </xf>
    <xf numFmtId="2" fontId="14" fillId="0" borderId="11" xfId="63" applyNumberFormat="1" applyFont="1" applyBorder="1" applyAlignment="1">
      <alignment horizontal="right" vertical="center"/>
      <protection/>
    </xf>
    <xf numFmtId="3" fontId="15" fillId="0" borderId="12" xfId="63" applyNumberFormat="1" applyFont="1" applyBorder="1" applyAlignment="1">
      <alignment wrapText="1"/>
      <protection/>
    </xf>
    <xf numFmtId="0" fontId="93" fillId="33" borderId="13" xfId="63" applyFont="1" applyFill="1" applyBorder="1" applyAlignment="1">
      <alignment horizontal="center" vertical="center"/>
      <protection/>
    </xf>
    <xf numFmtId="3" fontId="16" fillId="33" borderId="14" xfId="63" applyNumberFormat="1" applyFont="1" applyFill="1" applyBorder="1" applyAlignment="1">
      <alignment horizontal="right" vertical="center"/>
      <protection/>
    </xf>
    <xf numFmtId="3" fontId="16" fillId="33" borderId="15" xfId="63" applyNumberFormat="1" applyFont="1" applyFill="1" applyBorder="1" applyAlignment="1">
      <alignment horizontal="right" vertical="center"/>
      <protection/>
    </xf>
    <xf numFmtId="2" fontId="16" fillId="33" borderId="14" xfId="63" applyNumberFormat="1" applyFont="1" applyFill="1" applyBorder="1" applyAlignment="1">
      <alignment horizontal="right" vertical="center"/>
      <protection/>
    </xf>
    <xf numFmtId="3" fontId="14" fillId="0" borderId="11" xfId="63" applyNumberFormat="1" applyFont="1" applyBorder="1" applyAlignment="1">
      <alignment horizontal="right" vertical="center"/>
      <protection/>
    </xf>
    <xf numFmtId="3" fontId="14" fillId="0" borderId="12" xfId="63" applyNumberFormat="1" applyFont="1" applyBorder="1" applyAlignment="1">
      <alignment wrapText="1"/>
      <protection/>
    </xf>
    <xf numFmtId="4" fontId="14" fillId="0" borderId="11" xfId="63" applyNumberFormat="1" applyFont="1" applyBorder="1" applyAlignment="1">
      <alignment horizontal="right" vertical="center"/>
      <protection/>
    </xf>
    <xf numFmtId="4" fontId="16" fillId="33" borderId="14" xfId="63" applyNumberFormat="1" applyFont="1" applyFill="1" applyBorder="1" applyAlignment="1">
      <alignment horizontal="right" vertical="center"/>
      <protection/>
    </xf>
    <xf numFmtId="0" fontId="3" fillId="0" borderId="0" xfId="52">
      <alignment/>
      <protection/>
    </xf>
    <xf numFmtId="0" fontId="3" fillId="0" borderId="0" xfId="52" applyFont="1">
      <alignment/>
      <protection/>
    </xf>
    <xf numFmtId="3" fontId="3" fillId="0" borderId="0" xfId="52" applyNumberFormat="1">
      <alignment/>
      <protection/>
    </xf>
    <xf numFmtId="0" fontId="18" fillId="0" borderId="0" xfId="52" applyFont="1">
      <alignment/>
      <protection/>
    </xf>
    <xf numFmtId="0" fontId="15" fillId="0" borderId="0" xfId="52" applyFont="1" applyAlignment="1">
      <alignment wrapText="1"/>
      <protection/>
    </xf>
    <xf numFmtId="0" fontId="15" fillId="0" borderId="0" xfId="52" applyFont="1">
      <alignment/>
      <protection/>
    </xf>
    <xf numFmtId="0" fontId="3" fillId="34" borderId="0" xfId="52" applyFill="1">
      <alignment/>
      <protection/>
    </xf>
    <xf numFmtId="3" fontId="14" fillId="34" borderId="16" xfId="52" applyNumberFormat="1" applyFont="1" applyFill="1" applyBorder="1" applyAlignment="1">
      <alignment vertical="center"/>
      <protection/>
    </xf>
    <xf numFmtId="3" fontId="14" fillId="34" borderId="16" xfId="52" applyNumberFormat="1" applyFont="1" applyFill="1" applyBorder="1" applyAlignment="1">
      <alignment horizontal="right" vertical="center"/>
      <protection/>
    </xf>
    <xf numFmtId="0" fontId="17" fillId="0" borderId="0" xfId="52" applyFont="1">
      <alignment/>
      <protection/>
    </xf>
    <xf numFmtId="3" fontId="14" fillId="34" borderId="16" xfId="52" applyNumberFormat="1" applyFont="1" applyFill="1" applyBorder="1" applyAlignment="1">
      <alignment horizontal="right" vertical="center" wrapText="1"/>
      <protection/>
    </xf>
    <xf numFmtId="0" fontId="17" fillId="34" borderId="0" xfId="52" applyFont="1" applyFill="1">
      <alignment/>
      <protection/>
    </xf>
    <xf numFmtId="0" fontId="3" fillId="34" borderId="0" xfId="52" applyFont="1" applyFill="1">
      <alignment/>
      <protection/>
    </xf>
    <xf numFmtId="3" fontId="15" fillId="0" borderId="0" xfId="52" applyNumberFormat="1" applyFont="1">
      <alignment/>
      <protection/>
    </xf>
    <xf numFmtId="0" fontId="3" fillId="0" borderId="0" xfId="52" applyAlignment="1">
      <alignment horizontal="center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right" vertical="center" wrapText="1"/>
      <protection/>
    </xf>
    <xf numFmtId="3" fontId="24" fillId="34" borderId="16" xfId="52" applyNumberFormat="1" applyFont="1" applyFill="1" applyBorder="1" applyAlignment="1">
      <alignment horizontal="right" vertical="center"/>
      <protection/>
    </xf>
    <xf numFmtId="3" fontId="23" fillId="34" borderId="16" xfId="52" applyNumberFormat="1" applyFont="1" applyFill="1" applyBorder="1" applyAlignment="1">
      <alignment vertical="center"/>
      <protection/>
    </xf>
    <xf numFmtId="3" fontId="23" fillId="34" borderId="16" xfId="52" applyNumberFormat="1" applyFont="1" applyFill="1" applyBorder="1" applyAlignment="1">
      <alignment vertical="center" wrapText="1"/>
      <protection/>
    </xf>
    <xf numFmtId="3" fontId="23" fillId="34" borderId="16" xfId="52" applyNumberFormat="1" applyFont="1" applyFill="1" applyBorder="1" applyAlignment="1">
      <alignment horizontal="right" vertical="center" wrapText="1"/>
      <protection/>
    </xf>
    <xf numFmtId="3" fontId="14" fillId="34" borderId="17" xfId="52" applyNumberFormat="1" applyFont="1" applyFill="1" applyBorder="1" applyAlignment="1">
      <alignment vertical="center"/>
      <protection/>
    </xf>
    <xf numFmtId="3" fontId="14" fillId="34" borderId="17" xfId="52" applyNumberFormat="1" applyFont="1" applyFill="1" applyBorder="1" applyAlignment="1">
      <alignment horizontal="right" vertical="center" wrapText="1"/>
      <protection/>
    </xf>
    <xf numFmtId="0" fontId="3" fillId="0" borderId="0" xfId="52" applyAlignment="1">
      <alignment wrapText="1"/>
      <protection/>
    </xf>
    <xf numFmtId="3" fontId="14" fillId="34" borderId="18" xfId="52" applyNumberFormat="1" applyFont="1" applyFill="1" applyBorder="1" applyAlignment="1">
      <alignment horizontal="right" vertical="center" wrapText="1"/>
      <protection/>
    </xf>
    <xf numFmtId="3" fontId="14" fillId="34" borderId="18" xfId="52" applyNumberFormat="1" applyFont="1" applyFill="1" applyBorder="1" applyAlignment="1">
      <alignment vertical="center"/>
      <protection/>
    </xf>
    <xf numFmtId="3" fontId="14" fillId="34" borderId="18" xfId="52" applyNumberFormat="1" applyFont="1" applyFill="1" applyBorder="1" applyAlignment="1">
      <alignment horizontal="right" vertical="center"/>
      <protection/>
    </xf>
    <xf numFmtId="3" fontId="16" fillId="35" borderId="19" xfId="52" applyNumberFormat="1" applyFont="1" applyFill="1" applyBorder="1" applyAlignment="1">
      <alignment horizontal="right" vertical="center" wrapText="1"/>
      <protection/>
    </xf>
    <xf numFmtId="3" fontId="14" fillId="34" borderId="20" xfId="52" applyNumberFormat="1" applyFont="1" applyFill="1" applyBorder="1" applyAlignment="1">
      <alignment horizontal="right" vertical="center" wrapText="1"/>
      <protection/>
    </xf>
    <xf numFmtId="3" fontId="14" fillId="34" borderId="21" xfId="52" applyNumberFormat="1" applyFont="1" applyFill="1" applyBorder="1" applyAlignment="1">
      <alignment horizontal="right" vertical="center" wrapText="1"/>
      <protection/>
    </xf>
    <xf numFmtId="49" fontId="14" fillId="34" borderId="22" xfId="52" applyNumberFormat="1" applyFont="1" applyFill="1" applyBorder="1" applyAlignment="1">
      <alignment horizontal="center" vertical="center"/>
      <protection/>
    </xf>
    <xf numFmtId="49" fontId="14" fillId="34" borderId="11" xfId="52" applyNumberFormat="1" applyFont="1" applyFill="1" applyBorder="1" applyAlignment="1">
      <alignment horizontal="center" vertical="center"/>
      <protection/>
    </xf>
    <xf numFmtId="3" fontId="16" fillId="35" borderId="23" xfId="52" applyNumberFormat="1" applyFont="1" applyFill="1" applyBorder="1" applyAlignment="1">
      <alignment horizontal="right" vertical="center" wrapText="1"/>
      <protection/>
    </xf>
    <xf numFmtId="3" fontId="14" fillId="34" borderId="24" xfId="52" applyNumberFormat="1" applyFont="1" applyFill="1" applyBorder="1" applyAlignment="1">
      <alignment horizontal="right" vertical="center" wrapText="1"/>
      <protection/>
    </xf>
    <xf numFmtId="3" fontId="14" fillId="34" borderId="24" xfId="52" applyNumberFormat="1" applyFont="1" applyFill="1" applyBorder="1" applyAlignment="1">
      <alignment horizontal="right" vertical="center"/>
      <protection/>
    </xf>
    <xf numFmtId="3" fontId="14" fillId="34" borderId="25" xfId="52" applyNumberFormat="1" applyFont="1" applyFill="1" applyBorder="1" applyAlignment="1">
      <alignment horizontal="right" vertical="center"/>
      <protection/>
    </xf>
    <xf numFmtId="0" fontId="14" fillId="34" borderId="25" xfId="52" applyFont="1" applyFill="1" applyBorder="1" applyAlignment="1">
      <alignment horizontal="right" vertical="center" wrapText="1"/>
      <protection/>
    </xf>
    <xf numFmtId="0" fontId="16" fillId="35" borderId="14" xfId="52" applyFont="1" applyFill="1" applyBorder="1" applyAlignment="1">
      <alignment horizontal="center" vertical="center"/>
      <protection/>
    </xf>
    <xf numFmtId="0" fontId="21" fillId="33" borderId="26" xfId="52" applyFont="1" applyFill="1" applyBorder="1" applyAlignment="1">
      <alignment horizontal="center" vertical="center" wrapText="1"/>
      <protection/>
    </xf>
    <xf numFmtId="3" fontId="24" fillId="34" borderId="27" xfId="52" applyNumberFormat="1" applyFont="1" applyFill="1" applyBorder="1" applyAlignment="1">
      <alignment horizontal="right" vertical="center"/>
      <protection/>
    </xf>
    <xf numFmtId="3" fontId="23" fillId="34" borderId="27" xfId="52" applyNumberFormat="1" applyFont="1" applyFill="1" applyBorder="1" applyAlignment="1">
      <alignment vertical="center"/>
      <protection/>
    </xf>
    <xf numFmtId="3" fontId="23" fillId="34" borderId="27" xfId="52" applyNumberFormat="1" applyFont="1" applyFill="1" applyBorder="1" applyAlignment="1">
      <alignment horizontal="right" vertical="center"/>
      <protection/>
    </xf>
    <xf numFmtId="3" fontId="23" fillId="34" borderId="27" xfId="52" applyNumberFormat="1" applyFont="1" applyFill="1" applyBorder="1" applyAlignment="1">
      <alignment vertical="center" wrapText="1"/>
      <protection/>
    </xf>
    <xf numFmtId="3" fontId="23" fillId="34" borderId="27" xfId="52" applyNumberFormat="1" applyFont="1" applyFill="1" applyBorder="1" applyAlignment="1">
      <alignment horizontal="right" vertical="center" wrapText="1"/>
      <protection/>
    </xf>
    <xf numFmtId="3" fontId="16" fillId="35" borderId="28" xfId="52" applyNumberFormat="1" applyFont="1" applyFill="1" applyBorder="1" applyAlignment="1">
      <alignment horizontal="right" vertical="center" wrapText="1"/>
      <protection/>
    </xf>
    <xf numFmtId="3" fontId="16" fillId="35" borderId="28" xfId="52" applyNumberFormat="1" applyFont="1" applyFill="1" applyBorder="1" applyAlignment="1">
      <alignment vertical="center" wrapText="1"/>
      <protection/>
    </xf>
    <xf numFmtId="49" fontId="16" fillId="35" borderId="13" xfId="52" applyNumberFormat="1" applyFont="1" applyFill="1" applyBorder="1" applyAlignment="1">
      <alignment horizontal="center" vertical="center"/>
      <protection/>
    </xf>
    <xf numFmtId="0" fontId="3" fillId="35" borderId="14" xfId="52" applyFill="1" applyBorder="1" applyAlignment="1">
      <alignment horizontal="center"/>
      <protection/>
    </xf>
    <xf numFmtId="49" fontId="23" fillId="34" borderId="29" xfId="52" applyNumberFormat="1" applyFont="1" applyFill="1" applyBorder="1" applyAlignment="1">
      <alignment horizontal="center" vertical="center"/>
      <protection/>
    </xf>
    <xf numFmtId="49" fontId="23" fillId="34" borderId="11" xfId="52" applyNumberFormat="1" applyFont="1" applyFill="1" applyBorder="1" applyAlignment="1">
      <alignment horizontal="center" vertical="center"/>
      <protection/>
    </xf>
    <xf numFmtId="49" fontId="23" fillId="35" borderId="14" xfId="52" applyNumberFormat="1" applyFont="1" applyFill="1" applyBorder="1" applyAlignment="1">
      <alignment horizontal="center" vertical="center"/>
      <protection/>
    </xf>
    <xf numFmtId="49" fontId="21" fillId="35" borderId="14" xfId="52" applyNumberFormat="1" applyFont="1" applyFill="1" applyBorder="1" applyAlignment="1">
      <alignment horizontal="center" vertical="center"/>
      <protection/>
    </xf>
    <xf numFmtId="49" fontId="23" fillId="0" borderId="11" xfId="52" applyNumberFormat="1" applyFont="1" applyBorder="1" applyAlignment="1">
      <alignment horizontal="center" vertical="center"/>
      <protection/>
    </xf>
    <xf numFmtId="49" fontId="23" fillId="0" borderId="30" xfId="52" applyNumberFormat="1" applyFont="1" applyBorder="1" applyAlignment="1">
      <alignment horizontal="center" vertical="center"/>
      <protection/>
    </xf>
    <xf numFmtId="0" fontId="16" fillId="35" borderId="15" xfId="52" applyFont="1" applyFill="1" applyBorder="1" applyAlignment="1">
      <alignment vertical="center" wrapText="1"/>
      <protection/>
    </xf>
    <xf numFmtId="0" fontId="24" fillId="34" borderId="31" xfId="52" applyFont="1" applyFill="1" applyBorder="1" applyAlignment="1">
      <alignment vertical="center" wrapText="1"/>
      <protection/>
    </xf>
    <xf numFmtId="0" fontId="24" fillId="34" borderId="12" xfId="52" applyFont="1" applyFill="1" applyBorder="1" applyAlignment="1">
      <alignment vertical="center" wrapText="1"/>
      <protection/>
    </xf>
    <xf numFmtId="49" fontId="14" fillId="34" borderId="12" xfId="52" applyNumberFormat="1" applyFont="1" applyFill="1" applyBorder="1" applyAlignment="1">
      <alignment horizontal="left" vertical="center" wrapText="1"/>
      <protection/>
    </xf>
    <xf numFmtId="49" fontId="14" fillId="34" borderId="32" xfId="52" applyNumberFormat="1" applyFont="1" applyFill="1" applyBorder="1" applyAlignment="1">
      <alignment horizontal="left" vertical="center" wrapText="1"/>
      <protection/>
    </xf>
    <xf numFmtId="49" fontId="16" fillId="35" borderId="15" xfId="52" applyNumberFormat="1" applyFont="1" applyFill="1" applyBorder="1" applyAlignment="1">
      <alignment horizontal="left" vertical="center" wrapText="1"/>
      <protection/>
    </xf>
    <xf numFmtId="49" fontId="23" fillId="34" borderId="12" xfId="52" applyNumberFormat="1" applyFont="1" applyFill="1" applyBorder="1" applyAlignment="1">
      <alignment horizontal="left" vertical="center" wrapText="1"/>
      <protection/>
    </xf>
    <xf numFmtId="49" fontId="23" fillId="34" borderId="31" xfId="52" applyNumberFormat="1" applyFont="1" applyFill="1" applyBorder="1" applyAlignment="1">
      <alignment horizontal="left" vertical="center" wrapText="1"/>
      <protection/>
    </xf>
    <xf numFmtId="0" fontId="23" fillId="34" borderId="31" xfId="52" applyFont="1" applyFill="1" applyBorder="1" applyAlignment="1">
      <alignment vertical="center" wrapText="1"/>
      <protection/>
    </xf>
    <xf numFmtId="0" fontId="23" fillId="34" borderId="12" xfId="52" applyFont="1" applyFill="1" applyBorder="1" applyAlignment="1">
      <alignment vertical="center" wrapText="1"/>
      <protection/>
    </xf>
    <xf numFmtId="0" fontId="24" fillId="34" borderId="33" xfId="52" applyFont="1" applyFill="1" applyBorder="1" applyAlignment="1">
      <alignment vertical="center" wrapText="1"/>
      <protection/>
    </xf>
    <xf numFmtId="3" fontId="24" fillId="34" borderId="34" xfId="52" applyNumberFormat="1" applyFont="1" applyFill="1" applyBorder="1" applyAlignment="1">
      <alignment horizontal="right" vertical="center"/>
      <protection/>
    </xf>
    <xf numFmtId="3" fontId="24" fillId="34" borderId="20" xfId="52" applyNumberFormat="1" applyFont="1" applyFill="1" applyBorder="1" applyAlignment="1">
      <alignment horizontal="right" vertical="center"/>
      <protection/>
    </xf>
    <xf numFmtId="3" fontId="15" fillId="34" borderId="35" xfId="52" applyNumberFormat="1" applyFont="1" applyFill="1" applyBorder="1" applyAlignment="1">
      <alignment horizontal="right" vertical="center"/>
      <protection/>
    </xf>
    <xf numFmtId="3" fontId="19" fillId="33" borderId="36" xfId="52" applyNumberFormat="1" applyFont="1" applyFill="1" applyBorder="1" applyAlignment="1">
      <alignment horizontal="right" vertical="center"/>
      <protection/>
    </xf>
    <xf numFmtId="0" fontId="17" fillId="34" borderId="11" xfId="52" applyFont="1" applyFill="1" applyBorder="1">
      <alignment/>
      <protection/>
    </xf>
    <xf numFmtId="49" fontId="14" fillId="34" borderId="30" xfId="52" applyNumberFormat="1" applyFont="1" applyFill="1" applyBorder="1" applyAlignment="1">
      <alignment horizontal="center" vertical="center"/>
      <protection/>
    </xf>
    <xf numFmtId="0" fontId="21" fillId="33" borderId="37" xfId="52" applyFont="1" applyFill="1" applyBorder="1" applyAlignment="1">
      <alignment horizontal="center" vertical="center" wrapText="1"/>
      <protection/>
    </xf>
    <xf numFmtId="3" fontId="24" fillId="34" borderId="38" xfId="52" applyNumberFormat="1" applyFont="1" applyFill="1" applyBorder="1" applyAlignment="1">
      <alignment horizontal="right" vertical="center"/>
      <protection/>
    </xf>
    <xf numFmtId="3" fontId="24" fillId="34" borderId="25" xfId="52" applyNumberFormat="1" applyFont="1" applyFill="1" applyBorder="1" applyAlignment="1">
      <alignment horizontal="right" vertical="center"/>
      <protection/>
    </xf>
    <xf numFmtId="3" fontId="23" fillId="34" borderId="25" xfId="52" applyNumberFormat="1" applyFont="1" applyFill="1" applyBorder="1" applyAlignment="1">
      <alignment vertical="center"/>
      <protection/>
    </xf>
    <xf numFmtId="3" fontId="23" fillId="34" borderId="38" xfId="52" applyNumberFormat="1" applyFont="1" applyFill="1" applyBorder="1" applyAlignment="1">
      <alignment horizontal="right" vertical="center" wrapText="1"/>
      <protection/>
    </xf>
    <xf numFmtId="3" fontId="23" fillId="34" borderId="25" xfId="52" applyNumberFormat="1" applyFont="1" applyFill="1" applyBorder="1" applyAlignment="1">
      <alignment horizontal="right" vertical="center" wrapText="1"/>
      <protection/>
    </xf>
    <xf numFmtId="0" fontId="23" fillId="34" borderId="25" xfId="52" applyFont="1" applyFill="1" applyBorder="1" applyAlignment="1">
      <alignment horizontal="right" vertical="center" wrapText="1"/>
      <protection/>
    </xf>
    <xf numFmtId="0" fontId="23" fillId="34" borderId="39" xfId="52" applyFont="1" applyFill="1" applyBorder="1" applyAlignment="1">
      <alignment horizontal="right" vertical="center" wrapText="1"/>
      <protection/>
    </xf>
    <xf numFmtId="49" fontId="23" fillId="34" borderId="40" xfId="52" applyNumberFormat="1" applyFont="1" applyFill="1" applyBorder="1" applyAlignment="1">
      <alignment horizontal="center" vertical="center"/>
      <protection/>
    </xf>
    <xf numFmtId="49" fontId="23" fillId="34" borderId="41" xfId="52" applyNumberFormat="1" applyFont="1" applyFill="1" applyBorder="1" applyAlignment="1">
      <alignment horizontal="left" vertical="center" wrapText="1"/>
      <protection/>
    </xf>
    <xf numFmtId="3" fontId="24" fillId="34" borderId="42" xfId="52" applyNumberFormat="1" applyFont="1" applyFill="1" applyBorder="1" applyAlignment="1">
      <alignment horizontal="right" vertical="center"/>
      <protection/>
    </xf>
    <xf numFmtId="3" fontId="24" fillId="34" borderId="43" xfId="52" applyNumberFormat="1" applyFont="1" applyFill="1" applyBorder="1" applyAlignment="1">
      <alignment horizontal="right" vertical="center"/>
      <protection/>
    </xf>
    <xf numFmtId="3" fontId="24" fillId="34" borderId="44" xfId="52" applyNumberFormat="1" applyFont="1" applyFill="1" applyBorder="1" applyAlignment="1">
      <alignment horizontal="right" vertical="center"/>
      <protection/>
    </xf>
    <xf numFmtId="3" fontId="14" fillId="34" borderId="16" xfId="52" applyNumberFormat="1" applyFont="1" applyFill="1" applyBorder="1" applyAlignment="1">
      <alignment vertical="center"/>
      <protection/>
    </xf>
    <xf numFmtId="3" fontId="14" fillId="34" borderId="16" xfId="52" applyNumberFormat="1" applyFont="1" applyFill="1" applyBorder="1" applyAlignment="1">
      <alignment horizontal="right" vertical="center"/>
      <protection/>
    </xf>
    <xf numFmtId="0" fontId="16" fillId="0" borderId="0" xfId="63" applyFont="1" applyAlignment="1">
      <alignment wrapText="1"/>
      <protection/>
    </xf>
    <xf numFmtId="0" fontId="94" fillId="0" borderId="45" xfId="63" applyFont="1" applyBorder="1" applyAlignment="1">
      <alignment horizontal="center" vertical="center"/>
      <protection/>
    </xf>
    <xf numFmtId="0" fontId="94" fillId="0" borderId="29" xfId="63" applyFont="1" applyBorder="1" applyAlignment="1">
      <alignment horizontal="center" vertical="center"/>
      <protection/>
    </xf>
    <xf numFmtId="0" fontId="94" fillId="0" borderId="31" xfId="63" applyFont="1" applyBorder="1" applyAlignment="1">
      <alignment horizontal="center" vertical="center"/>
      <protection/>
    </xf>
    <xf numFmtId="0" fontId="93" fillId="33" borderId="13" xfId="63" applyFont="1" applyFill="1" applyBorder="1" applyAlignment="1">
      <alignment horizontal="center" vertical="center"/>
      <protection/>
    </xf>
    <xf numFmtId="0" fontId="93" fillId="33" borderId="14" xfId="63" applyFont="1" applyFill="1" applyBorder="1" applyAlignment="1">
      <alignment horizontal="center" vertical="center"/>
      <protection/>
    </xf>
    <xf numFmtId="0" fontId="93" fillId="33" borderId="15" xfId="63" applyFont="1" applyFill="1" applyBorder="1" applyAlignment="1">
      <alignment horizontal="center" vertical="center"/>
      <protection/>
    </xf>
    <xf numFmtId="0" fontId="93" fillId="33" borderId="14" xfId="63" applyFont="1" applyFill="1" applyBorder="1" applyAlignment="1">
      <alignment horizontal="center" vertical="center" wrapText="1"/>
      <protection/>
    </xf>
    <xf numFmtId="0" fontId="92" fillId="0" borderId="10" xfId="63" applyFont="1" applyBorder="1" applyAlignment="1">
      <alignment horizontal="left" vertical="center"/>
      <protection/>
    </xf>
    <xf numFmtId="3" fontId="14" fillId="0" borderId="11" xfId="63" applyNumberFormat="1" applyFont="1" applyBorder="1" applyAlignment="1">
      <alignment wrapText="1"/>
      <protection/>
    </xf>
    <xf numFmtId="3" fontId="14" fillId="0" borderId="12" xfId="63" applyNumberFormat="1" applyFont="1" applyBorder="1" applyAlignment="1">
      <alignment horizontal="right" vertical="center"/>
      <protection/>
    </xf>
    <xf numFmtId="2" fontId="14" fillId="0" borderId="11" xfId="63" applyNumberFormat="1" applyFont="1" applyBorder="1" applyAlignment="1">
      <alignment horizontal="right" vertical="center"/>
      <protection/>
    </xf>
    <xf numFmtId="49" fontId="14" fillId="34" borderId="11" xfId="52" applyNumberFormat="1" applyFont="1" applyFill="1" applyBorder="1" applyAlignment="1">
      <alignment horizontal="center" vertical="center"/>
      <protection/>
    </xf>
    <xf numFmtId="49" fontId="14" fillId="34" borderId="12" xfId="52" applyNumberFormat="1" applyFont="1" applyFill="1" applyBorder="1" applyAlignment="1">
      <alignment horizontal="center" vertical="center" wrapText="1"/>
      <protection/>
    </xf>
    <xf numFmtId="49" fontId="14" fillId="34" borderId="22" xfId="52" applyNumberFormat="1" applyFont="1" applyFill="1" applyBorder="1" applyAlignment="1">
      <alignment horizontal="center" vertical="center"/>
      <protection/>
    </xf>
    <xf numFmtId="0" fontId="95" fillId="35" borderId="14" xfId="52" applyFont="1" applyFill="1" applyBorder="1" applyAlignment="1">
      <alignment horizontal="left" vertical="center" wrapText="1"/>
      <protection/>
    </xf>
    <xf numFmtId="0" fontId="95" fillId="34" borderId="11" xfId="52" applyFont="1" applyFill="1" applyBorder="1" applyAlignment="1">
      <alignment horizontal="left" vertical="center" wrapText="1"/>
      <protection/>
    </xf>
    <xf numFmtId="0" fontId="96" fillId="34" borderId="29" xfId="52" applyFont="1" applyFill="1" applyBorder="1" applyAlignment="1">
      <alignment horizontal="left" vertical="center" wrapText="1"/>
      <protection/>
    </xf>
    <xf numFmtId="0" fontId="97" fillId="35" borderId="14" xfId="52" applyFont="1" applyFill="1" applyBorder="1" applyAlignment="1">
      <alignment horizontal="left" vertical="center" wrapText="1"/>
      <protection/>
    </xf>
    <xf numFmtId="0" fontId="96" fillId="34" borderId="40" xfId="52" applyFont="1" applyFill="1" applyBorder="1" applyAlignment="1">
      <alignment horizontal="left" vertical="center" wrapText="1"/>
      <protection/>
    </xf>
    <xf numFmtId="0" fontId="97" fillId="35" borderId="14" xfId="52" applyFont="1" applyFill="1" applyBorder="1" applyAlignment="1">
      <alignment horizontal="center" vertical="center"/>
      <protection/>
    </xf>
    <xf numFmtId="0" fontId="98" fillId="34" borderId="29" xfId="52" applyFont="1" applyFill="1" applyBorder="1" applyAlignment="1">
      <alignment horizontal="center" vertical="center"/>
      <protection/>
    </xf>
    <xf numFmtId="0" fontId="98" fillId="34" borderId="11" xfId="52" applyFont="1" applyFill="1" applyBorder="1" applyAlignment="1">
      <alignment horizontal="center" vertical="center"/>
      <protection/>
    </xf>
    <xf numFmtId="0" fontId="95" fillId="0" borderId="22" xfId="64" applyFont="1" applyBorder="1" applyAlignment="1">
      <alignment horizontal="justify" vertical="center"/>
      <protection/>
    </xf>
    <xf numFmtId="0" fontId="17" fillId="0" borderId="29" xfId="52" applyFont="1" applyBorder="1" applyAlignment="1">
      <alignment vertical="center"/>
      <protection/>
    </xf>
    <xf numFmtId="0" fontId="99" fillId="0" borderId="11" xfId="52" applyFont="1" applyBorder="1" applyAlignment="1">
      <alignment vertical="center"/>
      <protection/>
    </xf>
    <xf numFmtId="0" fontId="100" fillId="34" borderId="11" xfId="52" applyFont="1" applyFill="1" applyBorder="1" applyAlignment="1">
      <alignment vertical="center"/>
      <protection/>
    </xf>
    <xf numFmtId="3" fontId="23" fillId="34" borderId="38" xfId="52" applyNumberFormat="1" applyFont="1" applyFill="1" applyBorder="1" applyAlignment="1">
      <alignment horizontal="right" vertical="center"/>
      <protection/>
    </xf>
    <xf numFmtId="0" fontId="14" fillId="34" borderId="11" xfId="52" applyFont="1" applyFill="1" applyBorder="1" applyAlignment="1">
      <alignment vertical="center" wrapText="1"/>
      <protection/>
    </xf>
    <xf numFmtId="0" fontId="14" fillId="0" borderId="22" xfId="64" applyFont="1" applyBorder="1" applyAlignment="1">
      <alignment vertical="center" wrapText="1"/>
      <protection/>
    </xf>
    <xf numFmtId="0" fontId="14" fillId="34" borderId="22" xfId="52" applyFont="1" applyFill="1" applyBorder="1" applyAlignment="1">
      <alignment horizontal="left" vertical="center" wrapText="1"/>
      <protection/>
    </xf>
    <xf numFmtId="0" fontId="14" fillId="34" borderId="11" xfId="52" applyFont="1" applyFill="1" applyBorder="1" applyAlignment="1">
      <alignment horizontal="left" vertical="center" wrapText="1"/>
      <protection/>
    </xf>
    <xf numFmtId="0" fontId="14" fillId="0" borderId="22" xfId="64" applyFont="1" applyBorder="1" applyAlignment="1">
      <alignment horizontal="left" vertical="center" wrapText="1"/>
      <protection/>
    </xf>
    <xf numFmtId="0" fontId="14" fillId="0" borderId="11" xfId="64" applyFont="1" applyBorder="1" applyAlignment="1">
      <alignment horizontal="justify" vertical="center" wrapText="1"/>
      <protection/>
    </xf>
    <xf numFmtId="0" fontId="14" fillId="0" borderId="22" xfId="64" applyFont="1" applyBorder="1" applyAlignment="1">
      <alignment horizontal="justify" vertical="center" wrapText="1"/>
      <protection/>
    </xf>
    <xf numFmtId="0" fontId="14" fillId="34" borderId="30" xfId="52" applyFont="1" applyFill="1" applyBorder="1" applyAlignment="1">
      <alignment vertical="center" wrapText="1"/>
      <protection/>
    </xf>
    <xf numFmtId="49" fontId="14" fillId="34" borderId="22" xfId="52" applyNumberFormat="1" applyFont="1" applyFill="1" applyBorder="1" applyAlignment="1">
      <alignment horizontal="center" vertical="center"/>
      <protection/>
    </xf>
    <xf numFmtId="0" fontId="14" fillId="34" borderId="22" xfId="52" applyFont="1" applyFill="1" applyBorder="1" applyAlignment="1">
      <alignment horizontal="left" vertical="center" wrapText="1"/>
      <protection/>
    </xf>
    <xf numFmtId="0" fontId="16" fillId="33" borderId="36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right" vertical="center"/>
      <protection/>
    </xf>
    <xf numFmtId="0" fontId="35" fillId="33" borderId="14" xfId="52" applyFont="1" applyFill="1" applyBorder="1" applyAlignment="1">
      <alignment horizontal="center" vertical="center" wrapText="1"/>
      <protection/>
    </xf>
    <xf numFmtId="0" fontId="35" fillId="36" borderId="14" xfId="52" applyFont="1" applyFill="1" applyBorder="1" applyAlignment="1" quotePrefix="1">
      <alignment horizontal="center" vertical="center" wrapText="1"/>
      <protection/>
    </xf>
    <xf numFmtId="0" fontId="35" fillId="36" borderId="13" xfId="52" applyFont="1" applyFill="1" applyBorder="1" applyAlignment="1">
      <alignment vertical="center" wrapText="1"/>
      <protection/>
    </xf>
    <xf numFmtId="0" fontId="35" fillId="36" borderId="14" xfId="52" applyFont="1" applyFill="1" applyBorder="1" applyAlignment="1">
      <alignment vertical="center" wrapText="1"/>
      <protection/>
    </xf>
    <xf numFmtId="3" fontId="35" fillId="36" borderId="14" xfId="52" applyNumberFormat="1" applyFont="1" applyFill="1" applyBorder="1" applyAlignment="1">
      <alignment vertical="center" wrapText="1"/>
      <protection/>
    </xf>
    <xf numFmtId="10" fontId="35" fillId="36" borderId="14" xfId="52" applyNumberFormat="1" applyFont="1" applyFill="1" applyBorder="1" applyAlignment="1">
      <alignment vertical="center" wrapText="1"/>
      <protection/>
    </xf>
    <xf numFmtId="49" fontId="36" fillId="35" borderId="13" xfId="52" applyNumberFormat="1" applyFont="1" applyFill="1" applyBorder="1" applyAlignment="1">
      <alignment horizontal="center" vertical="center" wrapText="1"/>
      <protection/>
    </xf>
    <xf numFmtId="0" fontId="36" fillId="35" borderId="14" xfId="52" applyFont="1" applyFill="1" applyBorder="1" applyAlignment="1">
      <alignment vertical="center" wrapText="1"/>
      <protection/>
    </xf>
    <xf numFmtId="3" fontId="36" fillId="35" borderId="14" xfId="52" applyNumberFormat="1" applyFont="1" applyFill="1" applyBorder="1" applyAlignment="1">
      <alignment vertical="center" wrapText="1"/>
      <protection/>
    </xf>
    <xf numFmtId="10" fontId="36" fillId="35" borderId="14" xfId="52" applyNumberFormat="1" applyFont="1" applyFill="1" applyBorder="1" applyAlignment="1">
      <alignment vertical="center" wrapText="1"/>
      <protection/>
    </xf>
    <xf numFmtId="0" fontId="6" fillId="31" borderId="40" xfId="52" applyFont="1" applyFill="1" applyBorder="1" applyAlignment="1">
      <alignment vertical="center" wrapText="1"/>
      <protection/>
    </xf>
    <xf numFmtId="3" fontId="6" fillId="31" borderId="40" xfId="52" applyNumberFormat="1" applyFont="1" applyFill="1" applyBorder="1" applyAlignment="1">
      <alignment vertical="center" wrapText="1"/>
      <protection/>
    </xf>
    <xf numFmtId="10" fontId="6" fillId="31" borderId="40" xfId="52" applyNumberFormat="1" applyFont="1" applyFill="1" applyBorder="1" applyAlignment="1">
      <alignment vertical="center" wrapText="1"/>
      <protection/>
    </xf>
    <xf numFmtId="49" fontId="5" fillId="0" borderId="29" xfId="52" applyNumberFormat="1" applyFont="1" applyFill="1" applyBorder="1" applyAlignment="1">
      <alignment horizontal="center" vertical="center" wrapText="1"/>
      <protection/>
    </xf>
    <xf numFmtId="3" fontId="5" fillId="0" borderId="46" xfId="52" applyNumberFormat="1" applyFont="1" applyFill="1" applyBorder="1" applyAlignment="1">
      <alignment vertical="center" wrapText="1"/>
      <protection/>
    </xf>
    <xf numFmtId="3" fontId="5" fillId="34" borderId="46" xfId="52" applyNumberFormat="1" applyFont="1" applyFill="1" applyBorder="1" applyAlignment="1">
      <alignment vertical="center" wrapText="1"/>
      <protection/>
    </xf>
    <xf numFmtId="10" fontId="5" fillId="0" borderId="46" xfId="52" applyNumberFormat="1" applyFont="1" applyFill="1" applyBorder="1" applyAlignment="1">
      <alignment vertical="center" wrapText="1"/>
      <protection/>
    </xf>
    <xf numFmtId="3" fontId="5" fillId="0" borderId="11" xfId="52" applyNumberFormat="1" applyFont="1" applyFill="1" applyBorder="1" applyAlignment="1">
      <alignment vertical="center" wrapText="1"/>
      <protection/>
    </xf>
    <xf numFmtId="3" fontId="5" fillId="34" borderId="11" xfId="52" applyNumberFormat="1" applyFont="1" applyFill="1" applyBorder="1" applyAlignment="1">
      <alignment vertical="center" wrapText="1"/>
      <protection/>
    </xf>
    <xf numFmtId="10" fontId="5" fillId="0" borderId="11" xfId="52" applyNumberFormat="1" applyFont="1" applyFill="1" applyBorder="1" applyAlignment="1">
      <alignment vertical="center" wrapText="1"/>
      <protection/>
    </xf>
    <xf numFmtId="49" fontId="5" fillId="0" borderId="11" xfId="52" applyNumberFormat="1" applyFont="1" applyFill="1" applyBorder="1" applyAlignment="1">
      <alignment horizontal="center" vertical="center" wrapText="1"/>
      <protection/>
    </xf>
    <xf numFmtId="49" fontId="5" fillId="0" borderId="46" xfId="52" applyNumberFormat="1" applyFont="1" applyFill="1" applyBorder="1" applyAlignment="1">
      <alignment horizontal="center" vertical="center" wrapText="1"/>
      <protection/>
    </xf>
    <xf numFmtId="0" fontId="6" fillId="31" borderId="30" xfId="52" applyFont="1" applyFill="1" applyBorder="1" applyAlignment="1">
      <alignment vertical="center" wrapText="1"/>
      <protection/>
    </xf>
    <xf numFmtId="3" fontId="6" fillId="31" borderId="30" xfId="52" applyNumberFormat="1" applyFont="1" applyFill="1" applyBorder="1" applyAlignment="1">
      <alignment vertical="center" wrapText="1"/>
      <protection/>
    </xf>
    <xf numFmtId="10" fontId="6" fillId="31" borderId="30" xfId="52" applyNumberFormat="1" applyFont="1" applyFill="1" applyBorder="1" applyAlignment="1">
      <alignment vertical="center" wrapText="1"/>
      <protection/>
    </xf>
    <xf numFmtId="0" fontId="6" fillId="34" borderId="14" xfId="52" applyFont="1" applyFill="1" applyBorder="1" applyAlignment="1">
      <alignment horizontal="left" vertical="center" wrapText="1"/>
      <protection/>
    </xf>
    <xf numFmtId="0" fontId="5" fillId="34" borderId="47" xfId="52" applyFont="1" applyFill="1" applyBorder="1" applyAlignment="1">
      <alignment horizontal="left" vertical="center" wrapText="1"/>
      <protection/>
    </xf>
    <xf numFmtId="0" fontId="36" fillId="35" borderId="37" xfId="52" applyFont="1" applyFill="1" applyBorder="1" applyAlignment="1" quotePrefix="1">
      <alignment horizontal="center" vertical="center" wrapText="1"/>
      <protection/>
    </xf>
    <xf numFmtId="0" fontId="36" fillId="35" borderId="14" xfId="52" applyFont="1" applyFill="1" applyBorder="1" applyAlignment="1">
      <alignment vertical="center" wrapText="1"/>
      <protection/>
    </xf>
    <xf numFmtId="0" fontId="36" fillId="35" borderId="26" xfId="52" applyFont="1" applyFill="1" applyBorder="1" applyAlignment="1">
      <alignment vertical="center" wrapText="1"/>
      <protection/>
    </xf>
    <xf numFmtId="0" fontId="6" fillId="31" borderId="40" xfId="52" applyFont="1" applyFill="1" applyBorder="1" applyAlignment="1" quotePrefix="1">
      <alignment horizontal="left" vertical="center" wrapText="1"/>
      <protection/>
    </xf>
    <xf numFmtId="3" fontId="6" fillId="31" borderId="26" xfId="52" applyNumberFormat="1" applyFont="1" applyFill="1" applyBorder="1" applyAlignment="1">
      <alignment vertical="center" wrapText="1"/>
      <protection/>
    </xf>
    <xf numFmtId="10" fontId="6" fillId="31" borderId="26" xfId="52" applyNumberFormat="1" applyFont="1" applyFill="1" applyBorder="1" applyAlignment="1">
      <alignment vertical="center" wrapText="1"/>
      <protection/>
    </xf>
    <xf numFmtId="0" fontId="5" fillId="0" borderId="46" xfId="52" applyFont="1" applyBorder="1" applyAlignment="1" quotePrefix="1">
      <alignment horizontal="center"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46" xfId="52" applyFont="1" applyBorder="1" applyAlignment="1">
      <alignment horizontal="center" vertical="center" wrapText="1"/>
      <protection/>
    </xf>
    <xf numFmtId="0" fontId="6" fillId="31" borderId="30" xfId="52" applyFont="1" applyFill="1" applyBorder="1" applyAlignment="1" quotePrefix="1">
      <alignment horizontal="left" vertical="center" wrapText="1"/>
      <protection/>
    </xf>
    <xf numFmtId="3" fontId="6" fillId="31" borderId="48" xfId="52" applyNumberFormat="1" applyFont="1" applyFill="1" applyBorder="1" applyAlignment="1">
      <alignment vertical="center" wrapText="1"/>
      <protection/>
    </xf>
    <xf numFmtId="10" fontId="6" fillId="31" borderId="48" xfId="52" applyNumberFormat="1" applyFont="1" applyFill="1" applyBorder="1" applyAlignment="1">
      <alignment vertical="center" wrapText="1"/>
      <protection/>
    </xf>
    <xf numFmtId="0" fontId="36" fillId="35" borderId="13" xfId="52" applyFont="1" applyFill="1" applyBorder="1" applyAlignment="1" quotePrefix="1">
      <alignment horizontal="center" vertical="center" wrapText="1"/>
      <protection/>
    </xf>
    <xf numFmtId="0" fontId="36" fillId="35" borderId="19" xfId="52" applyFont="1" applyFill="1" applyBorder="1" applyAlignment="1">
      <alignment vertical="center" wrapText="1"/>
      <protection/>
    </xf>
    <xf numFmtId="49" fontId="5" fillId="0" borderId="29" xfId="52" applyNumberFormat="1" applyFont="1" applyBorder="1" applyAlignment="1">
      <alignment horizontal="center" vertical="center" wrapText="1"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0" fontId="6" fillId="31" borderId="22" xfId="52" applyFont="1" applyFill="1" applyBorder="1" applyAlignment="1" quotePrefix="1">
      <alignment horizontal="left" vertical="center" wrapText="1"/>
      <protection/>
    </xf>
    <xf numFmtId="3" fontId="6" fillId="31" borderId="46" xfId="52" applyNumberFormat="1" applyFont="1" applyFill="1" applyBorder="1" applyAlignment="1">
      <alignment vertical="center" wrapText="1"/>
      <protection/>
    </xf>
    <xf numFmtId="10" fontId="6" fillId="31" borderId="46" xfId="52" applyNumberFormat="1" applyFont="1" applyFill="1" applyBorder="1" applyAlignment="1">
      <alignment vertical="center" wrapText="1"/>
      <protection/>
    </xf>
    <xf numFmtId="0" fontId="6" fillId="34" borderId="30" xfId="52" applyFont="1" applyFill="1" applyBorder="1" applyAlignment="1">
      <alignment horizontal="left" vertical="center" wrapText="1"/>
      <protection/>
    </xf>
    <xf numFmtId="0" fontId="5" fillId="34" borderId="33" xfId="52" applyFont="1" applyFill="1" applyBorder="1" applyAlignment="1">
      <alignment horizontal="left" vertical="center" wrapText="1"/>
      <protection/>
    </xf>
    <xf numFmtId="49" fontId="5" fillId="34" borderId="30" xfId="52" applyNumberFormat="1" applyFont="1" applyFill="1" applyBorder="1" applyAlignment="1">
      <alignment horizontal="center" vertical="center" wrapText="1"/>
      <protection/>
    </xf>
    <xf numFmtId="3" fontId="5" fillId="34" borderId="30" xfId="52" applyNumberFormat="1" applyFont="1" applyFill="1" applyBorder="1" applyAlignment="1">
      <alignment vertical="center" wrapText="1"/>
      <protection/>
    </xf>
    <xf numFmtId="10" fontId="6" fillId="34" borderId="30" xfId="52" applyNumberFormat="1" applyFont="1" applyFill="1" applyBorder="1" applyAlignment="1">
      <alignment vertical="center" wrapText="1"/>
      <protection/>
    </xf>
    <xf numFmtId="0" fontId="36" fillId="35" borderId="13" xfId="52" applyFont="1" applyFill="1" applyBorder="1" applyAlignment="1">
      <alignment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3" fontId="5" fillId="0" borderId="29" xfId="52" applyNumberFormat="1" applyFont="1" applyFill="1" applyBorder="1" applyAlignment="1">
      <alignment vertical="center" wrapText="1"/>
      <protection/>
    </xf>
    <xf numFmtId="0" fontId="6" fillId="31" borderId="11" xfId="52" applyFont="1" applyFill="1" applyBorder="1" applyAlignment="1" quotePrefix="1">
      <alignment horizontal="left" vertical="center" wrapText="1"/>
      <protection/>
    </xf>
    <xf numFmtId="3" fontId="6" fillId="31" borderId="11" xfId="52" applyNumberFormat="1" applyFont="1" applyFill="1" applyBorder="1" applyAlignment="1">
      <alignment vertical="center" wrapText="1"/>
      <protection/>
    </xf>
    <xf numFmtId="10" fontId="6" fillId="31" borderId="11" xfId="52" applyNumberFormat="1" applyFont="1" applyFill="1" applyBorder="1" applyAlignment="1">
      <alignment vertical="center" wrapText="1"/>
      <protection/>
    </xf>
    <xf numFmtId="0" fontId="5" fillId="34" borderId="11" xfId="52" applyFont="1" applyFill="1" applyBorder="1" applyAlignment="1">
      <alignment vertical="center" wrapText="1"/>
      <protection/>
    </xf>
    <xf numFmtId="0" fontId="5" fillId="34" borderId="29" xfId="52" applyFont="1" applyFill="1" applyBorder="1" applyAlignment="1">
      <alignment vertical="center" wrapText="1"/>
      <protection/>
    </xf>
    <xf numFmtId="0" fontId="5" fillId="0" borderId="49" xfId="52" applyFont="1" applyBorder="1" applyAlignment="1">
      <alignment vertical="center" wrapText="1"/>
      <protection/>
    </xf>
    <xf numFmtId="0" fontId="5" fillId="0" borderId="30" xfId="52" applyFont="1" applyBorder="1" applyAlignment="1">
      <alignment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3" fontId="5" fillId="0" borderId="30" xfId="52" applyNumberFormat="1" applyFont="1" applyFill="1" applyBorder="1" applyAlignment="1">
      <alignment vertical="center" wrapText="1"/>
      <protection/>
    </xf>
    <xf numFmtId="10" fontId="5" fillId="0" borderId="30" xfId="52" applyNumberFormat="1" applyFont="1" applyFill="1" applyBorder="1" applyAlignment="1">
      <alignment vertical="center" wrapText="1"/>
      <protection/>
    </xf>
    <xf numFmtId="0" fontId="5" fillId="0" borderId="22" xfId="52" applyFont="1" applyBorder="1" applyAlignment="1">
      <alignment vertical="center" wrapText="1"/>
      <protection/>
    </xf>
    <xf numFmtId="0" fontId="6" fillId="31" borderId="29" xfId="52" applyFont="1" applyFill="1" applyBorder="1" applyAlignment="1" quotePrefix="1">
      <alignment horizontal="left"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5" fillId="0" borderId="46" xfId="52" applyFont="1" applyBorder="1" applyAlignment="1">
      <alignment horizontal="center" vertical="center" wrapText="1"/>
      <protection/>
    </xf>
    <xf numFmtId="3" fontId="5" fillId="0" borderId="48" xfId="52" applyNumberFormat="1" applyFont="1" applyFill="1" applyBorder="1" applyAlignment="1">
      <alignment vertical="center" wrapText="1"/>
      <protection/>
    </xf>
    <xf numFmtId="3" fontId="5" fillId="34" borderId="48" xfId="52" applyNumberFormat="1" applyFont="1" applyFill="1" applyBorder="1" applyAlignment="1">
      <alignment vertical="center" wrapText="1"/>
      <protection/>
    </xf>
    <xf numFmtId="10" fontId="5" fillId="0" borderId="48" xfId="52" applyNumberFormat="1" applyFont="1" applyFill="1" applyBorder="1" applyAlignment="1">
      <alignment vertical="center" wrapText="1"/>
      <protection/>
    </xf>
    <xf numFmtId="49" fontId="6" fillId="31" borderId="29" xfId="52" applyNumberFormat="1" applyFont="1" applyFill="1" applyBorder="1" applyAlignment="1">
      <alignment horizontal="left" vertical="center" wrapText="1"/>
      <protection/>
    </xf>
    <xf numFmtId="49" fontId="5" fillId="0" borderId="29" xfId="52" applyNumberFormat="1" applyFont="1" applyBorder="1" applyAlignment="1">
      <alignment horizontal="center" vertical="center" wrapText="1"/>
      <protection/>
    </xf>
    <xf numFmtId="0" fontId="5" fillId="34" borderId="22" xfId="52" applyFont="1" applyFill="1" applyBorder="1" applyAlignment="1">
      <alignment horizontal="left" vertical="center" wrapText="1"/>
      <protection/>
    </xf>
    <xf numFmtId="49" fontId="5" fillId="0" borderId="11" xfId="52" applyNumberFormat="1" applyFont="1" applyBorder="1" applyAlignment="1">
      <alignment horizontal="center" vertical="center" wrapText="1"/>
      <protection/>
    </xf>
    <xf numFmtId="3" fontId="5" fillId="0" borderId="22" xfId="52" applyNumberFormat="1" applyFont="1" applyFill="1" applyBorder="1" applyAlignment="1">
      <alignment vertical="center" wrapText="1"/>
      <protection/>
    </xf>
    <xf numFmtId="3" fontId="5" fillId="34" borderId="22" xfId="52" applyNumberFormat="1" applyFont="1" applyFill="1" applyBorder="1" applyAlignment="1">
      <alignment vertical="center" wrapText="1"/>
      <protection/>
    </xf>
    <xf numFmtId="10" fontId="5" fillId="0" borderId="22" xfId="52" applyNumberFormat="1" applyFont="1" applyFill="1" applyBorder="1" applyAlignment="1">
      <alignment vertical="center" wrapText="1"/>
      <protection/>
    </xf>
    <xf numFmtId="49" fontId="6" fillId="31" borderId="30" xfId="52" applyNumberFormat="1" applyFont="1" applyFill="1" applyBorder="1" applyAlignment="1">
      <alignment horizontal="left" vertical="center" wrapText="1"/>
      <protection/>
    </xf>
    <xf numFmtId="49" fontId="36" fillId="35" borderId="14" xfId="52" applyNumberFormat="1" applyFont="1" applyFill="1" applyBorder="1" applyAlignment="1">
      <alignment horizontal="center" vertical="center" wrapText="1"/>
      <protection/>
    </xf>
    <xf numFmtId="0" fontId="36" fillId="35" borderId="48" xfId="52" applyFont="1" applyFill="1" applyBorder="1" applyAlignment="1">
      <alignment vertical="center" wrapText="1"/>
      <protection/>
    </xf>
    <xf numFmtId="0" fontId="5" fillId="34" borderId="11" xfId="52" applyFont="1" applyFill="1" applyBorder="1" applyAlignment="1">
      <alignment horizontal="left" vertical="center" wrapText="1"/>
      <protection/>
    </xf>
    <xf numFmtId="10" fontId="5" fillId="34" borderId="11" xfId="52" applyNumberFormat="1" applyFont="1" applyFill="1" applyBorder="1" applyAlignment="1">
      <alignment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34" borderId="31" xfId="52" applyFont="1" applyFill="1" applyBorder="1" applyAlignment="1">
      <alignment vertical="center" wrapText="1"/>
      <protection/>
    </xf>
    <xf numFmtId="0" fontId="5" fillId="34" borderId="30" xfId="52" applyFont="1" applyFill="1" applyBorder="1" applyAlignment="1">
      <alignment vertical="center" wrapText="1"/>
      <protection/>
    </xf>
    <xf numFmtId="0" fontId="6" fillId="31" borderId="46" xfId="52" applyFont="1" applyFill="1" applyBorder="1" applyAlignment="1" quotePrefix="1">
      <alignment horizontal="left" vertical="center" wrapText="1"/>
      <protection/>
    </xf>
    <xf numFmtId="0" fontId="5" fillId="34" borderId="10" xfId="52" applyFont="1" applyFill="1" applyBorder="1" applyAlignment="1">
      <alignment vertical="center" wrapText="1"/>
      <protection/>
    </xf>
    <xf numFmtId="0" fontId="5" fillId="34" borderId="12" xfId="52" applyFont="1" applyFill="1" applyBorder="1" applyAlignment="1">
      <alignment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49" fontId="35" fillId="36" borderId="13" xfId="52" applyNumberFormat="1" applyFont="1" applyFill="1" applyBorder="1" applyAlignment="1">
      <alignment horizontal="center" vertical="center" wrapText="1"/>
      <protection/>
    </xf>
    <xf numFmtId="49" fontId="35" fillId="36" borderId="14" xfId="52" applyNumberFormat="1" applyFont="1" applyFill="1" applyBorder="1" applyAlignment="1">
      <alignment horizontal="center" vertical="center" wrapText="1"/>
      <protection/>
    </xf>
    <xf numFmtId="49" fontId="35" fillId="36" borderId="15" xfId="52" applyNumberFormat="1" applyFont="1" applyFill="1" applyBorder="1" applyAlignment="1">
      <alignment horizontal="left" vertical="center" wrapText="1"/>
      <protection/>
    </xf>
    <xf numFmtId="49" fontId="35" fillId="36" borderId="14" xfId="52" applyNumberFormat="1" applyFont="1" applyFill="1" applyBorder="1" applyAlignment="1">
      <alignment horizontal="left" vertical="center" wrapText="1"/>
      <protection/>
    </xf>
    <xf numFmtId="49" fontId="36" fillId="35" borderId="36" xfId="52" applyNumberFormat="1" applyFont="1" applyFill="1" applyBorder="1" applyAlignment="1">
      <alignment horizontal="center" vertical="center" wrapText="1"/>
      <protection/>
    </xf>
    <xf numFmtId="0" fontId="5" fillId="0" borderId="50" xfId="52" applyFont="1" applyBorder="1" applyAlignment="1">
      <alignment vertical="center" wrapText="1"/>
      <protection/>
    </xf>
    <xf numFmtId="0" fontId="5" fillId="0" borderId="51" xfId="52" applyFont="1" applyBorder="1" applyAlignment="1">
      <alignment vertical="center" wrapText="1"/>
      <protection/>
    </xf>
    <xf numFmtId="0" fontId="35" fillId="36" borderId="14" xfId="52" applyFont="1" applyFill="1" applyBorder="1" applyAlignment="1">
      <alignment horizontal="center" vertical="center" wrapText="1"/>
      <protection/>
    </xf>
    <xf numFmtId="0" fontId="35" fillId="36" borderId="48" xfId="52" applyFont="1" applyFill="1" applyBorder="1" applyAlignment="1">
      <alignment vertical="center" wrapText="1"/>
      <protection/>
    </xf>
    <xf numFmtId="0" fontId="35" fillId="36" borderId="52" xfId="52" applyFont="1" applyFill="1" applyBorder="1" applyAlignment="1">
      <alignment vertical="center" wrapText="1"/>
      <protection/>
    </xf>
    <xf numFmtId="0" fontId="35" fillId="36" borderId="48" xfId="52" applyFont="1" applyFill="1" applyBorder="1" applyAlignment="1">
      <alignment horizontal="left" vertical="center" wrapText="1"/>
      <protection/>
    </xf>
    <xf numFmtId="3" fontId="35" fillId="36" borderId="48" xfId="52" applyNumberFormat="1" applyFont="1" applyFill="1" applyBorder="1" applyAlignment="1">
      <alignment vertical="center" wrapText="1"/>
      <protection/>
    </xf>
    <xf numFmtId="10" fontId="35" fillId="36" borderId="48" xfId="52" applyNumberFormat="1" applyFont="1" applyFill="1" applyBorder="1" applyAlignment="1">
      <alignment vertical="center" wrapText="1"/>
      <protection/>
    </xf>
    <xf numFmtId="0" fontId="36" fillId="35" borderId="14" xfId="52" applyFont="1" applyFill="1" applyBorder="1" applyAlignment="1">
      <alignment horizontal="center" vertical="center" wrapText="1"/>
      <protection/>
    </xf>
    <xf numFmtId="0" fontId="36" fillId="0" borderId="11" xfId="52" applyFont="1" applyFill="1" applyBorder="1" applyAlignment="1">
      <alignment horizontal="center" vertical="center" wrapText="1"/>
      <protection/>
    </xf>
    <xf numFmtId="0" fontId="6" fillId="31" borderId="48" xfId="52" applyFont="1" applyFill="1" applyBorder="1" applyAlignment="1" quotePrefix="1">
      <alignment horizontal="left" vertical="center" wrapText="1"/>
      <protection/>
    </xf>
    <xf numFmtId="0" fontId="35" fillId="36" borderId="36" xfId="52" applyFont="1" applyFill="1" applyBorder="1" applyAlignment="1">
      <alignment vertical="center" wrapText="1"/>
      <protection/>
    </xf>
    <xf numFmtId="0" fontId="35" fillId="36" borderId="14" xfId="52" applyFont="1" applyFill="1" applyBorder="1" applyAlignment="1">
      <alignment horizontal="left" vertical="center" wrapText="1"/>
      <protection/>
    </xf>
    <xf numFmtId="0" fontId="5" fillId="34" borderId="10" xfId="52" applyFont="1" applyFill="1" applyBorder="1" applyAlignment="1">
      <alignment horizontal="left" vertical="center" wrapText="1"/>
      <protection/>
    </xf>
    <xf numFmtId="0" fontId="5" fillId="34" borderId="11" xfId="52" applyFont="1" applyFill="1" applyBorder="1" applyAlignment="1" quotePrefix="1">
      <alignment horizontal="center" vertical="center" wrapText="1"/>
      <protection/>
    </xf>
    <xf numFmtId="10" fontId="5" fillId="34" borderId="22" xfId="52" applyNumberFormat="1" applyFont="1" applyFill="1" applyBorder="1" applyAlignment="1">
      <alignment vertical="center" wrapText="1"/>
      <protection/>
    </xf>
    <xf numFmtId="0" fontId="5" fillId="34" borderId="32" xfId="52" applyFont="1" applyFill="1" applyBorder="1" applyAlignment="1">
      <alignment horizontal="left" vertical="center" wrapText="1"/>
      <protection/>
    </xf>
    <xf numFmtId="0" fontId="5" fillId="0" borderId="29" xfId="52" applyFont="1" applyBorder="1" applyAlignment="1">
      <alignment horizontal="left" vertical="center" wrapText="1"/>
      <protection/>
    </xf>
    <xf numFmtId="3" fontId="6" fillId="31" borderId="22" xfId="52" applyNumberFormat="1" applyFont="1" applyFill="1" applyBorder="1" applyAlignment="1">
      <alignment vertical="center" wrapText="1"/>
      <protection/>
    </xf>
    <xf numFmtId="10" fontId="5" fillId="31" borderId="11" xfId="52" applyNumberFormat="1" applyFont="1" applyFill="1" applyBorder="1" applyAlignment="1">
      <alignment vertical="center" wrapText="1"/>
      <protection/>
    </xf>
    <xf numFmtId="0" fontId="35" fillId="0" borderId="46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36" fillId="35" borderId="36" xfId="52" applyFont="1" applyFill="1" applyBorder="1" applyAlignment="1">
      <alignment horizontal="center" vertical="center" wrapText="1"/>
      <protection/>
    </xf>
    <xf numFmtId="0" fontId="6" fillId="31" borderId="37" xfId="52" applyFont="1" applyFill="1" applyBorder="1" applyAlignment="1" quotePrefix="1">
      <alignment horizontal="left" vertical="center" wrapText="1"/>
      <protection/>
    </xf>
    <xf numFmtId="0" fontId="3" fillId="34" borderId="11" xfId="52" applyFont="1" applyFill="1" applyBorder="1" applyAlignment="1">
      <alignment vertical="center" wrapText="1"/>
      <protection/>
    </xf>
    <xf numFmtId="49" fontId="3" fillId="0" borderId="11" xfId="52" applyNumberFormat="1" applyBorder="1" applyAlignment="1">
      <alignment horizontal="center" vertical="center"/>
      <protection/>
    </xf>
    <xf numFmtId="0" fontId="3" fillId="0" borderId="12" xfId="52" applyFont="1" applyBorder="1" applyAlignment="1">
      <alignment vertical="center"/>
      <protection/>
    </xf>
    <xf numFmtId="49" fontId="3" fillId="0" borderId="10" xfId="52" applyNumberFormat="1" applyBorder="1" applyAlignment="1">
      <alignment horizontal="center" vertical="center"/>
      <protection/>
    </xf>
    <xf numFmtId="49" fontId="3" fillId="0" borderId="45" xfId="52" applyNumberFormat="1" applyBorder="1" applyAlignment="1">
      <alignment horizontal="center" vertical="center"/>
      <protection/>
    </xf>
    <xf numFmtId="0" fontId="3" fillId="34" borderId="12" xfId="52" applyFill="1" applyBorder="1" applyAlignment="1">
      <alignment vertical="center" wrapText="1"/>
      <protection/>
    </xf>
    <xf numFmtId="49" fontId="5" fillId="0" borderId="45" xfId="52" applyNumberFormat="1" applyFont="1" applyBorder="1" applyAlignment="1">
      <alignment horizontal="center" vertical="center" wrapText="1"/>
      <protection/>
    </xf>
    <xf numFmtId="0" fontId="101" fillId="0" borderId="12" xfId="52" applyFont="1" applyFill="1" applyBorder="1" applyAlignment="1">
      <alignment horizontal="left" vertical="center" wrapText="1"/>
      <protection/>
    </xf>
    <xf numFmtId="49" fontId="5" fillId="0" borderId="45" xfId="52" applyNumberFormat="1" applyFont="1" applyFill="1" applyBorder="1" applyAlignment="1">
      <alignment horizontal="center" vertical="center" wrapText="1"/>
      <protection/>
    </xf>
    <xf numFmtId="0" fontId="6" fillId="31" borderId="45" xfId="52" applyFont="1" applyFill="1" applyBorder="1" applyAlignment="1">
      <alignment horizontal="left" vertical="center" wrapText="1"/>
      <protection/>
    </xf>
    <xf numFmtId="0" fontId="5" fillId="0" borderId="22" xfId="52" applyFont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101" fillId="0" borderId="53" xfId="52" applyFont="1" applyFill="1" applyBorder="1" applyAlignment="1">
      <alignment horizontal="center" vertical="center" wrapText="1"/>
      <protection/>
    </xf>
    <xf numFmtId="0" fontId="101" fillId="0" borderId="54" xfId="52" applyFont="1" applyFill="1" applyBorder="1" applyAlignment="1">
      <alignment horizontal="center" vertical="center" wrapText="1"/>
      <protection/>
    </xf>
    <xf numFmtId="0" fontId="36" fillId="35" borderId="52" xfId="52" applyFont="1" applyFill="1" applyBorder="1" applyAlignment="1">
      <alignment horizontal="center" vertical="center" wrapText="1"/>
      <protection/>
    </xf>
    <xf numFmtId="0" fontId="36" fillId="35" borderId="55" xfId="52" applyFont="1" applyFill="1" applyBorder="1" applyAlignment="1">
      <alignment vertical="center" wrapText="1"/>
      <protection/>
    </xf>
    <xf numFmtId="3" fontId="36" fillId="35" borderId="48" xfId="52" applyNumberFormat="1" applyFont="1" applyFill="1" applyBorder="1" applyAlignment="1">
      <alignment vertical="center" wrapText="1"/>
      <protection/>
    </xf>
    <xf numFmtId="10" fontId="36" fillId="35" borderId="48" xfId="52" applyNumberFormat="1" applyFont="1" applyFill="1" applyBorder="1" applyAlignment="1">
      <alignment vertical="center" wrapText="1"/>
      <protection/>
    </xf>
    <xf numFmtId="0" fontId="6" fillId="31" borderId="53" xfId="52" applyFont="1" applyFill="1" applyBorder="1" applyAlignment="1" quotePrefix="1">
      <alignment horizontal="left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36" fillId="35" borderId="13" xfId="52" applyFont="1" applyFill="1" applyBorder="1" applyAlignment="1">
      <alignment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6" fillId="31" borderId="54" xfId="52" applyFont="1" applyFill="1" applyBorder="1" applyAlignment="1" quotePrefix="1">
      <alignment horizontal="left" vertical="center" wrapText="1"/>
      <protection/>
    </xf>
    <xf numFmtId="0" fontId="36" fillId="35" borderId="14" xfId="52" applyFont="1" applyFill="1" applyBorder="1" applyAlignment="1">
      <alignment horizontal="center" vertical="center" wrapText="1"/>
      <protection/>
    </xf>
    <xf numFmtId="0" fontId="6" fillId="31" borderId="45" xfId="52" applyFont="1" applyFill="1" applyBorder="1" applyAlignment="1" quotePrefix="1">
      <alignment horizontal="left" vertical="center" wrapText="1"/>
      <protection/>
    </xf>
    <xf numFmtId="0" fontId="5" fillId="0" borderId="0" xfId="52" applyFont="1" applyBorder="1" applyAlignment="1">
      <alignment vertical="center" wrapText="1"/>
      <protection/>
    </xf>
    <xf numFmtId="10" fontId="35" fillId="31" borderId="30" xfId="52" applyNumberFormat="1" applyFont="1" applyFill="1" applyBorder="1" applyAlignment="1">
      <alignment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53" xfId="52" applyFont="1" applyBorder="1" applyAlignment="1">
      <alignment horizontal="center" vertical="center" wrapText="1"/>
      <protection/>
    </xf>
    <xf numFmtId="10" fontId="5" fillId="0" borderId="29" xfId="52" applyNumberFormat="1" applyFont="1" applyFill="1" applyBorder="1" applyAlignment="1">
      <alignment vertical="center" wrapText="1"/>
      <protection/>
    </xf>
    <xf numFmtId="10" fontId="6" fillId="31" borderId="22" xfId="52" applyNumberFormat="1" applyFont="1" applyFill="1" applyBorder="1" applyAlignment="1">
      <alignment vertical="center" wrapText="1"/>
      <protection/>
    </xf>
    <xf numFmtId="0" fontId="5" fillId="34" borderId="54" xfId="52" applyFont="1" applyFill="1" applyBorder="1" applyAlignment="1" quotePrefix="1">
      <alignment horizontal="center" vertical="center" wrapText="1"/>
      <protection/>
    </xf>
    <xf numFmtId="10" fontId="5" fillId="34" borderId="30" xfId="52" applyNumberFormat="1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horizontal="left" vertical="center" wrapText="1"/>
      <protection/>
    </xf>
    <xf numFmtId="0" fontId="5" fillId="0" borderId="10" xfId="52" applyFont="1" applyFill="1" applyBorder="1" applyAlignment="1" quotePrefix="1">
      <alignment horizontal="center" vertical="center" wrapText="1"/>
      <protection/>
    </xf>
    <xf numFmtId="0" fontId="5" fillId="0" borderId="56" xfId="52" applyFont="1" applyBorder="1" applyAlignment="1">
      <alignment vertical="center" wrapText="1"/>
      <protection/>
    </xf>
    <xf numFmtId="49" fontId="5" fillId="0" borderId="56" xfId="52" applyNumberFormat="1" applyFont="1" applyFill="1" applyBorder="1" applyAlignment="1">
      <alignment horizontal="center" vertical="center" wrapText="1"/>
      <protection/>
    </xf>
    <xf numFmtId="0" fontId="5" fillId="0" borderId="45" xfId="52" applyFont="1" applyBorder="1" applyAlignment="1">
      <alignment vertical="center" wrapText="1"/>
      <protection/>
    </xf>
    <xf numFmtId="0" fontId="5" fillId="0" borderId="45" xfId="52" applyFont="1" applyFill="1" applyBorder="1" applyAlignment="1" quotePrefix="1">
      <alignment horizontal="center" vertical="center" wrapText="1"/>
      <protection/>
    </xf>
    <xf numFmtId="0" fontId="35" fillId="36" borderId="14" xfId="52" applyFont="1" applyFill="1" applyBorder="1" applyAlignment="1">
      <alignment horizontal="center" vertical="center" wrapText="1"/>
      <protection/>
    </xf>
    <xf numFmtId="0" fontId="35" fillId="36" borderId="14" xfId="52" applyFont="1" applyFill="1" applyBorder="1" applyAlignment="1">
      <alignment vertical="center" wrapText="1"/>
      <protection/>
    </xf>
    <xf numFmtId="0" fontId="6" fillId="0" borderId="31" xfId="52" applyFont="1" applyFill="1" applyBorder="1" applyAlignment="1">
      <alignment horizontal="left" vertical="center" wrapText="1"/>
      <protection/>
    </xf>
    <xf numFmtId="0" fontId="5" fillId="0" borderId="45" xfId="52" applyFont="1" applyBorder="1" applyAlignment="1">
      <alignment horizontal="center" vertical="center" wrapText="1"/>
      <protection/>
    </xf>
    <xf numFmtId="0" fontId="5" fillId="0" borderId="48" xfId="52" applyFont="1" applyBorder="1" applyAlignment="1">
      <alignment vertical="center" wrapText="1"/>
      <protection/>
    </xf>
    <xf numFmtId="0" fontId="6" fillId="31" borderId="57" xfId="52" applyFont="1" applyFill="1" applyBorder="1" applyAlignment="1" quotePrefix="1">
      <alignment horizontal="left" vertical="center" wrapText="1"/>
      <protection/>
    </xf>
    <xf numFmtId="0" fontId="5" fillId="0" borderId="31" xfId="52" applyFont="1" applyFill="1" applyBorder="1" applyAlignment="1">
      <alignment vertical="center" wrapText="1"/>
      <protection/>
    </xf>
    <xf numFmtId="0" fontId="36" fillId="36" borderId="14" xfId="52" applyFont="1" applyFill="1" applyBorder="1" applyAlignment="1">
      <alignment horizontal="center" vertical="center" wrapText="1"/>
      <protection/>
    </xf>
    <xf numFmtId="49" fontId="5" fillId="0" borderId="53" xfId="52" applyNumberFormat="1" applyFont="1" applyBorder="1" applyAlignment="1">
      <alignment horizontal="center" vertical="center" wrapText="1"/>
      <protection/>
    </xf>
    <xf numFmtId="0" fontId="5" fillId="34" borderId="30" xfId="52" applyFont="1" applyFill="1" applyBorder="1" applyAlignment="1" quotePrefix="1">
      <alignment horizontal="left" vertical="center" wrapText="1"/>
      <protection/>
    </xf>
    <xf numFmtId="49" fontId="5" fillId="0" borderId="30" xfId="52" applyNumberFormat="1" applyFont="1" applyBorder="1" applyAlignment="1">
      <alignment horizontal="center" vertical="center" wrapText="1"/>
      <protection/>
    </xf>
    <xf numFmtId="0" fontId="36" fillId="35" borderId="48" xfId="52" applyFont="1" applyFill="1" applyBorder="1" applyAlignment="1">
      <alignment horizontal="center" vertical="center" wrapText="1"/>
      <protection/>
    </xf>
    <xf numFmtId="0" fontId="5" fillId="0" borderId="32" xfId="52" applyFont="1" applyBorder="1" applyAlignment="1">
      <alignment vertical="center" wrapText="1"/>
      <protection/>
    </xf>
    <xf numFmtId="0" fontId="36" fillId="35" borderId="13" xfId="52" applyFont="1" applyFill="1" applyBorder="1" applyAlignment="1">
      <alignment horizontal="center" vertical="center" wrapText="1"/>
      <protection/>
    </xf>
    <xf numFmtId="49" fontId="101" fillId="31" borderId="45" xfId="52" applyNumberFormat="1" applyFont="1" applyFill="1" applyBorder="1" applyAlignment="1">
      <alignment vertical="center" wrapText="1"/>
      <protection/>
    </xf>
    <xf numFmtId="0" fontId="36" fillId="0" borderId="30" xfId="52" applyFont="1" applyBorder="1" applyAlignment="1">
      <alignment vertical="center" wrapText="1"/>
      <protection/>
    </xf>
    <xf numFmtId="0" fontId="101" fillId="0" borderId="31" xfId="52" applyFont="1" applyBorder="1" applyAlignment="1">
      <alignment vertical="center" wrapText="1"/>
      <protection/>
    </xf>
    <xf numFmtId="49" fontId="101" fillId="0" borderId="45" xfId="52" applyNumberFormat="1" applyFont="1" applyBorder="1" applyAlignment="1">
      <alignment horizontal="center" vertical="center" wrapText="1"/>
      <protection/>
    </xf>
    <xf numFmtId="0" fontId="36" fillId="0" borderId="11" xfId="52" applyFont="1" applyBorder="1" applyAlignment="1">
      <alignment horizontal="center" vertical="center" wrapText="1"/>
      <protection/>
    </xf>
    <xf numFmtId="0" fontId="36" fillId="0" borderId="22" xfId="52" applyFont="1" applyBorder="1" applyAlignment="1">
      <alignment horizontal="center" vertical="center" wrapText="1"/>
      <protection/>
    </xf>
    <xf numFmtId="0" fontId="6" fillId="31" borderId="10" xfId="52" applyFont="1" applyFill="1" applyBorder="1" applyAlignment="1" quotePrefix="1">
      <alignment horizontal="center" vertical="center" wrapText="1"/>
      <protection/>
    </xf>
    <xf numFmtId="0" fontId="6" fillId="31" borderId="53" xfId="52" applyFont="1" applyFill="1" applyBorder="1" applyAlignment="1" quotePrefix="1">
      <alignment horizontal="center" vertical="center" wrapText="1"/>
      <protection/>
    </xf>
    <xf numFmtId="0" fontId="6" fillId="0" borderId="30" xfId="52" applyFont="1" applyBorder="1" applyAlignment="1">
      <alignment horizontal="center" vertical="center" wrapText="1"/>
      <protection/>
    </xf>
    <xf numFmtId="0" fontId="5" fillId="0" borderId="32" xfId="52" applyFont="1" applyBorder="1" applyAlignment="1">
      <alignment horizontal="left" vertical="center" wrapText="1"/>
      <protection/>
    </xf>
    <xf numFmtId="0" fontId="5" fillId="0" borderId="56" xfId="52" applyFont="1" applyBorder="1" applyAlignment="1">
      <alignment horizontal="center" vertical="center" wrapText="1"/>
      <protection/>
    </xf>
    <xf numFmtId="0" fontId="35" fillId="36" borderId="58" xfId="52" applyFont="1" applyFill="1" applyBorder="1" applyAlignment="1">
      <alignment vertical="center" wrapText="1"/>
      <protection/>
    </xf>
    <xf numFmtId="49" fontId="6" fillId="31" borderId="29" xfId="52" applyNumberFormat="1" applyFont="1" applyFill="1" applyBorder="1" applyAlignment="1" quotePrefix="1">
      <alignment horizontal="center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5" fillId="0" borderId="48" xfId="52" applyFont="1" applyBorder="1" applyAlignment="1">
      <alignment horizontal="left" vertical="center" wrapText="1"/>
      <protection/>
    </xf>
    <xf numFmtId="49" fontId="5" fillId="0" borderId="48" xfId="52" applyNumberFormat="1" applyFont="1" applyBorder="1" applyAlignment="1">
      <alignment horizontal="center" vertical="center" wrapText="1"/>
      <protection/>
    </xf>
    <xf numFmtId="0" fontId="35" fillId="36" borderId="13" xfId="52" applyFont="1" applyFill="1" applyBorder="1" applyAlignment="1">
      <alignment horizontal="center" vertical="center" wrapText="1"/>
      <protection/>
    </xf>
    <xf numFmtId="0" fontId="36" fillId="36" borderId="28" xfId="52" applyFont="1" applyFill="1" applyBorder="1" applyAlignment="1">
      <alignment horizontal="center" vertical="center" wrapText="1"/>
      <protection/>
    </xf>
    <xf numFmtId="0" fontId="35" fillId="36" borderId="15" xfId="52" applyFont="1" applyFill="1" applyBorder="1" applyAlignment="1">
      <alignment vertical="center" wrapText="1"/>
      <protection/>
    </xf>
    <xf numFmtId="0" fontId="35" fillId="36" borderId="13" xfId="52" applyFont="1" applyFill="1" applyBorder="1" applyAlignment="1">
      <alignment vertical="center" wrapText="1"/>
      <protection/>
    </xf>
    <xf numFmtId="0" fontId="36" fillId="35" borderId="36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2" xfId="52" applyFont="1" applyFill="1" applyBorder="1" applyAlignment="1">
      <alignment vertical="center" wrapText="1"/>
      <protection/>
    </xf>
    <xf numFmtId="0" fontId="5" fillId="0" borderId="31" xfId="52" applyFont="1" applyFill="1" applyBorder="1" applyAlignment="1">
      <alignment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vertical="center" wrapText="1"/>
      <protection/>
    </xf>
    <xf numFmtId="0" fontId="5" fillId="0" borderId="56" xfId="52" applyFont="1" applyFill="1" applyBorder="1" applyAlignment="1">
      <alignment horizontal="center" vertical="center" wrapText="1"/>
      <protection/>
    </xf>
    <xf numFmtId="0" fontId="36" fillId="35" borderId="58" xfId="52" applyFont="1" applyFill="1" applyBorder="1" applyAlignment="1">
      <alignment horizontal="center" vertical="center" wrapText="1"/>
      <protection/>
    </xf>
    <xf numFmtId="0" fontId="36" fillId="35" borderId="15" xfId="52" applyFont="1" applyFill="1" applyBorder="1" applyAlignment="1">
      <alignment vertical="center" wrapText="1"/>
      <protection/>
    </xf>
    <xf numFmtId="3" fontId="35" fillId="35" borderId="14" xfId="52" applyNumberFormat="1" applyFont="1" applyFill="1" applyBorder="1" applyAlignment="1">
      <alignment vertical="center" wrapText="1"/>
      <protection/>
    </xf>
    <xf numFmtId="10" fontId="35" fillId="35" borderId="14" xfId="52" applyNumberFormat="1" applyFont="1" applyFill="1" applyBorder="1" applyAlignment="1">
      <alignment vertical="center" wrapText="1"/>
      <protection/>
    </xf>
    <xf numFmtId="0" fontId="5" fillId="34" borderId="47" xfId="52" applyFont="1" applyFill="1" applyBorder="1" applyAlignment="1" quotePrefix="1">
      <alignment horizontal="left" vertical="center" wrapText="1"/>
      <protection/>
    </xf>
    <xf numFmtId="49" fontId="5" fillId="34" borderId="55" xfId="52" applyNumberFormat="1" applyFont="1" applyFill="1" applyBorder="1" applyAlignment="1" quotePrefix="1">
      <alignment horizontal="center" vertical="center" wrapText="1"/>
      <protection/>
    </xf>
    <xf numFmtId="10" fontId="6" fillId="34" borderId="48" xfId="52" applyNumberFormat="1" applyFont="1" applyFill="1" applyBorder="1" applyAlignment="1">
      <alignment vertical="center" wrapText="1"/>
      <protection/>
    </xf>
    <xf numFmtId="3" fontId="5" fillId="31" borderId="48" xfId="52" applyNumberFormat="1" applyFont="1" applyFill="1" applyBorder="1" applyAlignment="1">
      <alignment vertical="center" wrapText="1"/>
      <protection/>
    </xf>
    <xf numFmtId="10" fontId="5" fillId="31" borderId="48" xfId="52" applyNumberFormat="1" applyFont="1" applyFill="1" applyBorder="1" applyAlignment="1">
      <alignment vertical="center" wrapText="1"/>
      <protection/>
    </xf>
    <xf numFmtId="0" fontId="5" fillId="0" borderId="31" xfId="52" applyFont="1" applyFill="1" applyBorder="1" applyAlignment="1">
      <alignment horizontal="left" vertical="center" wrapText="1"/>
      <protection/>
    </xf>
    <xf numFmtId="49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 quotePrefix="1">
      <alignment horizontal="center" vertical="center" wrapText="1"/>
      <protection/>
    </xf>
    <xf numFmtId="0" fontId="6" fillId="31" borderId="10" xfId="52" applyFont="1" applyFill="1" applyBorder="1" applyAlignment="1" quotePrefix="1">
      <alignment horizontal="left" vertical="center" wrapText="1"/>
      <protection/>
    </xf>
    <xf numFmtId="0" fontId="5" fillId="0" borderId="45" xfId="52" applyFont="1" applyFill="1" applyBorder="1" applyAlignment="1">
      <alignment horizontal="center" vertical="center" wrapText="1"/>
      <protection/>
    </xf>
    <xf numFmtId="0" fontId="5" fillId="34" borderId="0" xfId="52" applyFont="1" applyFill="1" applyBorder="1" applyAlignment="1">
      <alignment horizontal="left" vertical="center" wrapText="1"/>
      <protection/>
    </xf>
    <xf numFmtId="0" fontId="5" fillId="0" borderId="53" xfId="52" applyFont="1" applyBorder="1" applyAlignment="1" quotePrefix="1">
      <alignment horizontal="center" vertical="center" wrapText="1"/>
      <protection/>
    </xf>
    <xf numFmtId="0" fontId="5" fillId="0" borderId="54" xfId="52" applyFont="1" applyBorder="1" applyAlignment="1" quotePrefix="1">
      <alignment horizontal="center" vertical="center" wrapText="1"/>
      <protection/>
    </xf>
    <xf numFmtId="0" fontId="6" fillId="31" borderId="56" xfId="52" applyFont="1" applyFill="1" applyBorder="1" applyAlignment="1" quotePrefix="1">
      <alignment horizontal="left" vertical="center" wrapText="1"/>
      <protection/>
    </xf>
    <xf numFmtId="0" fontId="38" fillId="36" borderId="14" xfId="52" applyFont="1" applyFill="1" applyBorder="1" applyAlignment="1">
      <alignment vertical="center" wrapText="1"/>
      <protection/>
    </xf>
    <xf numFmtId="0" fontId="36" fillId="35" borderId="52" xfId="52" applyFont="1" applyFill="1" applyBorder="1" applyAlignment="1">
      <alignment horizontal="center" vertical="center" wrapText="1"/>
      <protection/>
    </xf>
    <xf numFmtId="0" fontId="39" fillId="35" borderId="48" xfId="52" applyFont="1" applyFill="1" applyBorder="1" applyAlignment="1">
      <alignment vertical="center" wrapText="1"/>
      <protection/>
    </xf>
    <xf numFmtId="3" fontId="3" fillId="35" borderId="0" xfId="52" applyNumberFormat="1" applyFill="1">
      <alignment/>
      <protection/>
    </xf>
    <xf numFmtId="0" fontId="3" fillId="35" borderId="0" xfId="52" applyFill="1">
      <alignment/>
      <protection/>
    </xf>
    <xf numFmtId="0" fontId="36" fillId="34" borderId="11" xfId="52" applyFont="1" applyFill="1" applyBorder="1" applyAlignment="1">
      <alignment horizontal="center" vertical="center" wrapText="1"/>
      <protection/>
    </xf>
    <xf numFmtId="0" fontId="37" fillId="34" borderId="12" xfId="52" applyFont="1" applyFill="1" applyBorder="1" applyAlignment="1">
      <alignment vertical="center" wrapText="1"/>
      <protection/>
    </xf>
    <xf numFmtId="0" fontId="37" fillId="34" borderId="10" xfId="52" applyFont="1" applyFill="1" applyBorder="1" applyAlignment="1">
      <alignment horizontal="center" vertical="center" wrapText="1"/>
      <protection/>
    </xf>
    <xf numFmtId="0" fontId="6" fillId="31" borderId="56" xfId="52" applyFont="1" applyFill="1" applyBorder="1" applyAlignment="1">
      <alignment horizontal="left" vertical="center" wrapText="1"/>
      <protection/>
    </xf>
    <xf numFmtId="0" fontId="39" fillId="35" borderId="14" xfId="52" applyFont="1" applyFill="1" applyBorder="1" applyAlignment="1">
      <alignment vertical="center" wrapText="1"/>
      <protection/>
    </xf>
    <xf numFmtId="49" fontId="37" fillId="34" borderId="10" xfId="52" applyNumberFormat="1" applyFont="1" applyFill="1" applyBorder="1" applyAlignment="1">
      <alignment horizontal="center" vertical="center" wrapText="1"/>
      <protection/>
    </xf>
    <xf numFmtId="0" fontId="6" fillId="31" borderId="54" xfId="52" applyFont="1" applyFill="1" applyBorder="1" applyAlignment="1">
      <alignment horizontal="left" vertical="center" wrapText="1"/>
      <protection/>
    </xf>
    <xf numFmtId="0" fontId="101" fillId="34" borderId="12" xfId="52" applyFont="1" applyFill="1" applyBorder="1" applyAlignment="1">
      <alignment horizontal="left" vertical="center" wrapText="1"/>
      <protection/>
    </xf>
    <xf numFmtId="0" fontId="5" fillId="34" borderId="29" xfId="52" applyFont="1" applyFill="1" applyBorder="1" applyAlignment="1">
      <alignment horizontal="center" vertical="center" wrapText="1"/>
      <protection/>
    </xf>
    <xf numFmtId="0" fontId="101" fillId="34" borderId="12" xfId="52" applyFont="1" applyFill="1" applyBorder="1" applyAlignment="1">
      <alignment vertical="center" wrapText="1"/>
      <protection/>
    </xf>
    <xf numFmtId="0" fontId="101" fillId="34" borderId="10" xfId="52" applyFont="1" applyFill="1" applyBorder="1" applyAlignment="1">
      <alignment horizontal="center" vertical="center" wrapText="1"/>
      <protection/>
    </xf>
    <xf numFmtId="0" fontId="101" fillId="34" borderId="10" xfId="52" applyFont="1" applyFill="1" applyBorder="1" applyAlignment="1">
      <alignment horizontal="center" vertical="center" wrapText="1"/>
      <protection/>
    </xf>
    <xf numFmtId="0" fontId="102" fillId="31" borderId="10" xfId="52" applyFont="1" applyFill="1" applyBorder="1" applyAlignment="1">
      <alignment horizontal="left" vertical="center" wrapText="1"/>
      <protection/>
    </xf>
    <xf numFmtId="0" fontId="101" fillId="34" borderId="10" xfId="52" applyFont="1" applyFill="1" applyBorder="1" applyAlignment="1">
      <alignment horizontal="left" vertical="center" wrapText="1"/>
      <protection/>
    </xf>
    <xf numFmtId="0" fontId="101" fillId="34" borderId="32" xfId="52" applyFont="1" applyFill="1" applyBorder="1" applyAlignment="1">
      <alignment horizontal="left" vertical="center" wrapText="1"/>
      <protection/>
    </xf>
    <xf numFmtId="0" fontId="101" fillId="34" borderId="54" xfId="52" applyFont="1" applyFill="1" applyBorder="1" applyAlignment="1">
      <alignment horizontal="left" vertical="center" wrapText="1"/>
      <protection/>
    </xf>
    <xf numFmtId="0" fontId="103" fillId="35" borderId="36" xfId="52" applyFont="1" applyFill="1" applyBorder="1" applyAlignment="1">
      <alignment horizontal="center" vertical="center" wrapText="1"/>
      <protection/>
    </xf>
    <xf numFmtId="0" fontId="103" fillId="35" borderId="14" xfId="52" applyFont="1" applyFill="1" applyBorder="1" applyAlignment="1">
      <alignment vertical="center" wrapText="1"/>
      <protection/>
    </xf>
    <xf numFmtId="0" fontId="102" fillId="31" borderId="45" xfId="52" applyFont="1" applyFill="1" applyBorder="1" applyAlignment="1">
      <alignment horizontal="left" vertical="center" wrapText="1"/>
      <protection/>
    </xf>
    <xf numFmtId="0" fontId="102" fillId="31" borderId="10" xfId="52" applyFont="1" applyFill="1" applyBorder="1" applyAlignment="1">
      <alignment horizontal="center" vertical="center" wrapText="1"/>
      <protection/>
    </xf>
    <xf numFmtId="0" fontId="101" fillId="34" borderId="32" xfId="52" applyFont="1" applyFill="1" applyBorder="1" applyAlignment="1">
      <alignment vertical="center" wrapText="1"/>
      <protection/>
    </xf>
    <xf numFmtId="0" fontId="101" fillId="34" borderId="56" xfId="52" applyFont="1" applyFill="1" applyBorder="1" applyAlignment="1">
      <alignment horizontal="center" vertical="center" wrapText="1"/>
      <protection/>
    </xf>
    <xf numFmtId="0" fontId="104" fillId="36" borderId="14" xfId="52" applyFont="1" applyFill="1" applyBorder="1" applyAlignment="1">
      <alignment horizontal="center" vertical="center" wrapText="1"/>
      <protection/>
    </xf>
    <xf numFmtId="0" fontId="104" fillId="36" borderId="14" xfId="52" applyFont="1" applyFill="1" applyBorder="1" applyAlignment="1">
      <alignment vertical="center" wrapText="1"/>
      <protection/>
    </xf>
    <xf numFmtId="3" fontId="3" fillId="37" borderId="0" xfId="52" applyNumberFormat="1" applyFill="1">
      <alignment/>
      <protection/>
    </xf>
    <xf numFmtId="0" fontId="3" fillId="37" borderId="0" xfId="52" applyFill="1">
      <alignment/>
      <protection/>
    </xf>
    <xf numFmtId="0" fontId="103" fillId="35" borderId="36" xfId="52" applyFont="1" applyFill="1" applyBorder="1" applyAlignment="1">
      <alignment horizontal="center" vertical="center" wrapText="1"/>
      <protection/>
    </xf>
    <xf numFmtId="0" fontId="103" fillId="35" borderId="14" xfId="52" applyFont="1" applyFill="1" applyBorder="1" applyAlignment="1">
      <alignment horizontal="left" vertical="center" wrapText="1"/>
      <protection/>
    </xf>
    <xf numFmtId="49" fontId="5" fillId="0" borderId="56" xfId="52" applyNumberFormat="1" applyFont="1" applyBorder="1" applyAlignment="1">
      <alignment horizontal="center" vertical="center" wrapText="1"/>
      <protection/>
    </xf>
    <xf numFmtId="0" fontId="102" fillId="31" borderId="56" xfId="52" applyFont="1" applyFill="1" applyBorder="1" applyAlignment="1">
      <alignment horizontal="left" vertical="center" wrapText="1"/>
      <protection/>
    </xf>
    <xf numFmtId="49" fontId="102" fillId="31" borderId="10" xfId="52" applyNumberFormat="1" applyFont="1" applyFill="1" applyBorder="1" applyAlignment="1">
      <alignment horizontal="center" vertical="center" wrapText="1"/>
      <protection/>
    </xf>
    <xf numFmtId="0" fontId="102" fillId="34" borderId="30" xfId="52" applyFont="1" applyFill="1" applyBorder="1" applyAlignment="1">
      <alignment horizontal="center" vertical="center" wrapText="1"/>
      <protection/>
    </xf>
    <xf numFmtId="0" fontId="5" fillId="0" borderId="33" xfId="52" applyFont="1" applyBorder="1" applyAlignment="1">
      <alignment vertical="center" wrapText="1"/>
      <protection/>
    </xf>
    <xf numFmtId="49" fontId="5" fillId="0" borderId="54" xfId="52" applyNumberFormat="1" applyFont="1" applyBorder="1" applyAlignment="1">
      <alignment horizontal="center" vertical="center" wrapText="1"/>
      <protection/>
    </xf>
    <xf numFmtId="0" fontId="102" fillId="31" borderId="53" xfId="52" applyFont="1" applyFill="1" applyBorder="1" applyAlignment="1">
      <alignment horizontal="left" vertical="center" wrapText="1"/>
      <protection/>
    </xf>
    <xf numFmtId="0" fontId="102" fillId="31" borderId="54" xfId="52" applyFont="1" applyFill="1" applyBorder="1" applyAlignment="1">
      <alignment horizontal="left" vertical="center" wrapText="1"/>
      <protection/>
    </xf>
    <xf numFmtId="0" fontId="101" fillId="34" borderId="12" xfId="52" applyFont="1" applyFill="1" applyBorder="1" applyAlignment="1">
      <alignment vertical="center" wrapText="1"/>
      <protection/>
    </xf>
    <xf numFmtId="49" fontId="101" fillId="34" borderId="10" xfId="52" applyNumberFormat="1" applyFont="1" applyFill="1" applyBorder="1" applyAlignment="1">
      <alignment horizontal="center" vertical="center" wrapText="1"/>
      <protection/>
    </xf>
    <xf numFmtId="0" fontId="102" fillId="34" borderId="30" xfId="52" applyFont="1" applyFill="1" applyBorder="1" applyAlignment="1">
      <alignment horizontal="left" vertical="center" wrapText="1"/>
      <protection/>
    </xf>
    <xf numFmtId="49" fontId="101" fillId="34" borderId="30" xfId="52" applyNumberFormat="1" applyFont="1" applyFill="1" applyBorder="1" applyAlignment="1">
      <alignment horizontal="center" vertical="center" wrapText="1"/>
      <protection/>
    </xf>
    <xf numFmtId="0" fontId="102" fillId="34" borderId="22" xfId="52" applyFont="1" applyFill="1" applyBorder="1" applyAlignment="1">
      <alignment vertical="center" wrapText="1"/>
      <protection/>
    </xf>
    <xf numFmtId="0" fontId="102" fillId="34" borderId="46" xfId="52" applyFont="1" applyFill="1" applyBorder="1" applyAlignment="1">
      <alignment vertical="center" wrapText="1"/>
      <protection/>
    </xf>
    <xf numFmtId="0" fontId="102" fillId="34" borderId="46" xfId="52" applyFont="1" applyFill="1" applyBorder="1" applyAlignment="1">
      <alignment horizontal="center" vertical="center" wrapText="1"/>
      <protection/>
    </xf>
    <xf numFmtId="49" fontId="102" fillId="31" borderId="56" xfId="52" applyNumberFormat="1" applyFont="1" applyFill="1" applyBorder="1" applyAlignment="1">
      <alignment horizontal="center" vertical="center" wrapText="1"/>
      <protection/>
    </xf>
    <xf numFmtId="0" fontId="35" fillId="34" borderId="46" xfId="52" applyFont="1" applyFill="1" applyBorder="1" applyAlignment="1">
      <alignment horizontal="center" vertical="center" wrapText="1"/>
      <protection/>
    </xf>
    <xf numFmtId="0" fontId="5" fillId="34" borderId="49" xfId="52" applyFont="1" applyFill="1" applyBorder="1" applyAlignment="1">
      <alignment horizontal="left" vertical="center" wrapText="1"/>
      <protection/>
    </xf>
    <xf numFmtId="49" fontId="102" fillId="31" borderId="54" xfId="52" applyNumberFormat="1" applyFont="1" applyFill="1" applyBorder="1" applyAlignment="1">
      <alignment horizontal="center" vertical="center" wrapText="1"/>
      <protection/>
    </xf>
    <xf numFmtId="0" fontId="102" fillId="34" borderId="53" xfId="52" applyFont="1" applyFill="1" applyBorder="1" applyAlignment="1">
      <alignment vertical="center" wrapText="1"/>
      <protection/>
    </xf>
    <xf numFmtId="0" fontId="5" fillId="34" borderId="40" xfId="52" applyFont="1" applyFill="1" applyBorder="1" applyAlignment="1">
      <alignment horizontal="left" vertical="center" wrapText="1"/>
      <protection/>
    </xf>
    <xf numFmtId="0" fontId="104" fillId="36" borderId="26" xfId="52" applyFont="1" applyFill="1" applyBorder="1" applyAlignment="1">
      <alignment horizontal="center" vertical="center" wrapText="1"/>
      <protection/>
    </xf>
    <xf numFmtId="0" fontId="104" fillId="36" borderId="26" xfId="52" applyFont="1" applyFill="1" applyBorder="1" applyAlignment="1">
      <alignment vertical="center" wrapText="1"/>
      <protection/>
    </xf>
    <xf numFmtId="0" fontId="103" fillId="35" borderId="14" xfId="52" applyFont="1" applyFill="1" applyBorder="1" applyAlignment="1">
      <alignment horizontal="center" vertical="center" wrapText="1"/>
      <protection/>
    </xf>
    <xf numFmtId="10" fontId="6" fillId="34" borderId="11" xfId="52" applyNumberFormat="1" applyFont="1" applyFill="1" applyBorder="1" applyAlignment="1">
      <alignment vertical="center" wrapText="1"/>
      <protection/>
    </xf>
    <xf numFmtId="0" fontId="102" fillId="34" borderId="11" xfId="52" applyFont="1" applyFill="1" applyBorder="1" applyAlignment="1">
      <alignment horizontal="left" vertical="center" wrapText="1"/>
      <protection/>
    </xf>
    <xf numFmtId="0" fontId="105" fillId="34" borderId="30" xfId="52" applyFont="1" applyFill="1" applyBorder="1" applyAlignment="1">
      <alignment horizontal="center"/>
      <protection/>
    </xf>
    <xf numFmtId="0" fontId="101" fillId="34" borderId="33" xfId="52" applyFont="1" applyFill="1" applyBorder="1" applyAlignment="1">
      <alignment vertical="center" wrapText="1"/>
      <protection/>
    </xf>
    <xf numFmtId="0" fontId="101" fillId="34" borderId="54" xfId="52" applyFont="1" applyFill="1" applyBorder="1" applyAlignment="1">
      <alignment horizontal="center" vertical="center" wrapText="1"/>
      <protection/>
    </xf>
    <xf numFmtId="0" fontId="105" fillId="34" borderId="50" xfId="52" applyFont="1" applyFill="1" applyBorder="1" applyAlignment="1">
      <alignment horizontal="center"/>
      <protection/>
    </xf>
    <xf numFmtId="49" fontId="101" fillId="34" borderId="10" xfId="52" applyNumberFormat="1" applyFont="1" applyFill="1" applyBorder="1" applyAlignment="1">
      <alignment horizontal="center" vertical="center" wrapText="1"/>
      <protection/>
    </xf>
    <xf numFmtId="0" fontId="101" fillId="34" borderId="10" xfId="52" applyFont="1" applyFill="1" applyBorder="1" applyAlignment="1">
      <alignment vertical="center" wrapText="1"/>
      <protection/>
    </xf>
    <xf numFmtId="49" fontId="101" fillId="34" borderId="56" xfId="52" applyNumberFormat="1" applyFont="1" applyFill="1" applyBorder="1" applyAlignment="1">
      <alignment horizontal="center" vertical="center" wrapText="1"/>
      <protection/>
    </xf>
    <xf numFmtId="0" fontId="103" fillId="34" borderId="51" xfId="52" applyFont="1" applyFill="1" applyBorder="1" applyAlignment="1">
      <alignment horizontal="center" vertical="center" wrapText="1"/>
      <protection/>
    </xf>
    <xf numFmtId="0" fontId="101" fillId="34" borderId="31" xfId="52" applyFont="1" applyFill="1" applyBorder="1" applyAlignment="1">
      <alignment vertical="center" wrapText="1"/>
      <protection/>
    </xf>
    <xf numFmtId="49" fontId="101" fillId="34" borderId="45" xfId="52" applyNumberFormat="1" applyFont="1" applyFill="1" applyBorder="1" applyAlignment="1">
      <alignment horizontal="center" vertical="center" wrapText="1"/>
      <protection/>
    </xf>
    <xf numFmtId="0" fontId="35" fillId="34" borderId="46" xfId="52" applyFont="1" applyFill="1" applyBorder="1" applyAlignment="1">
      <alignment vertical="center" wrapText="1"/>
      <protection/>
    </xf>
    <xf numFmtId="49" fontId="101" fillId="34" borderId="56" xfId="52" applyNumberFormat="1" applyFont="1" applyFill="1" applyBorder="1" applyAlignment="1">
      <alignment horizontal="center" vertical="center" wrapText="1"/>
      <protection/>
    </xf>
    <xf numFmtId="49" fontId="101" fillId="34" borderId="54" xfId="52" applyNumberFormat="1" applyFont="1" applyFill="1" applyBorder="1" applyAlignment="1">
      <alignment horizontal="center" vertical="center" wrapText="1"/>
      <protection/>
    </xf>
    <xf numFmtId="0" fontId="103" fillId="35" borderId="13" xfId="52" applyFont="1" applyFill="1" applyBorder="1" applyAlignment="1">
      <alignment vertical="center" wrapText="1"/>
      <protection/>
    </xf>
    <xf numFmtId="0" fontId="103" fillId="35" borderId="13" xfId="52" applyFont="1" applyFill="1" applyBorder="1" applyAlignment="1">
      <alignment horizontal="left" vertical="center" wrapText="1"/>
      <protection/>
    </xf>
    <xf numFmtId="0" fontId="102" fillId="34" borderId="51" xfId="52" applyFont="1" applyFill="1" applyBorder="1" applyAlignment="1">
      <alignment horizontal="left" vertical="center" wrapText="1"/>
      <protection/>
    </xf>
    <xf numFmtId="0" fontId="101" fillId="34" borderId="54" xfId="52" applyFont="1" applyFill="1" applyBorder="1" applyAlignment="1">
      <alignment horizontal="center" vertical="center" wrapText="1"/>
      <protection/>
    </xf>
    <xf numFmtId="0" fontId="101" fillId="34" borderId="22" xfId="52" applyFont="1" applyFill="1" applyBorder="1" applyAlignment="1">
      <alignment vertical="center" wrapText="1"/>
      <protection/>
    </xf>
    <xf numFmtId="0" fontId="101" fillId="34" borderId="11" xfId="52" applyFont="1" applyFill="1" applyBorder="1" applyAlignment="1">
      <alignment vertical="center" wrapText="1"/>
      <protection/>
    </xf>
    <xf numFmtId="0" fontId="102" fillId="34" borderId="50" xfId="52" applyFont="1" applyFill="1" applyBorder="1" applyAlignment="1">
      <alignment horizontal="left" vertical="center" wrapText="1"/>
      <protection/>
    </xf>
    <xf numFmtId="0" fontId="102" fillId="34" borderId="59" xfId="52" applyFont="1" applyFill="1" applyBorder="1" applyAlignment="1">
      <alignment horizontal="left" vertical="center" wrapText="1"/>
      <protection/>
    </xf>
    <xf numFmtId="0" fontId="101" fillId="34" borderId="29" xfId="52" applyFont="1" applyFill="1" applyBorder="1" applyAlignment="1">
      <alignment horizontal="left" vertical="center" wrapText="1"/>
      <protection/>
    </xf>
    <xf numFmtId="0" fontId="101" fillId="34" borderId="30" xfId="52" applyFont="1" applyFill="1" applyBorder="1" applyAlignment="1">
      <alignment horizontal="left" vertical="center" wrapText="1"/>
      <protection/>
    </xf>
    <xf numFmtId="0" fontId="101" fillId="34" borderId="11" xfId="52" applyFont="1" applyFill="1" applyBorder="1" applyAlignment="1">
      <alignment vertical="center" wrapText="1"/>
      <protection/>
    </xf>
    <xf numFmtId="0" fontId="101" fillId="34" borderId="56" xfId="52" applyFont="1" applyFill="1" applyBorder="1" applyAlignment="1">
      <alignment horizontal="center" vertical="center" wrapText="1"/>
      <protection/>
    </xf>
    <xf numFmtId="0" fontId="104" fillId="36" borderId="36" xfId="52" applyFont="1" applyFill="1" applyBorder="1" applyAlignment="1">
      <alignment vertical="center" wrapText="1"/>
      <protection/>
    </xf>
    <xf numFmtId="0" fontId="102" fillId="34" borderId="49" xfId="52" applyFont="1" applyFill="1" applyBorder="1" applyAlignment="1">
      <alignment horizontal="center" vertical="center" wrapText="1"/>
      <protection/>
    </xf>
    <xf numFmtId="0" fontId="102" fillId="34" borderId="29" xfId="52" applyFont="1" applyFill="1" applyBorder="1" applyAlignment="1">
      <alignment horizontal="center" vertical="center" wrapText="1"/>
      <protection/>
    </xf>
    <xf numFmtId="49" fontId="101" fillId="34" borderId="22" xfId="52" applyNumberFormat="1" applyFont="1" applyFill="1" applyBorder="1" applyAlignment="1">
      <alignment horizontal="center" vertical="center" wrapText="1"/>
      <protection/>
    </xf>
    <xf numFmtId="0" fontId="101" fillId="34" borderId="31" xfId="52" applyFont="1" applyFill="1" applyBorder="1" applyAlignment="1">
      <alignment horizontal="left" vertical="center" wrapText="1"/>
      <protection/>
    </xf>
    <xf numFmtId="0" fontId="102" fillId="31" borderId="57" xfId="52" applyFont="1" applyFill="1" applyBorder="1" applyAlignment="1">
      <alignment horizontal="left" vertical="center" wrapText="1"/>
      <protection/>
    </xf>
    <xf numFmtId="0" fontId="103" fillId="34" borderId="11" xfId="52" applyFont="1" applyFill="1" applyBorder="1" applyAlignment="1">
      <alignment horizontal="center" vertical="center" wrapText="1"/>
      <protection/>
    </xf>
    <xf numFmtId="3" fontId="6" fillId="31" borderId="29" xfId="52" applyNumberFormat="1" applyFont="1" applyFill="1" applyBorder="1" applyAlignment="1">
      <alignment vertical="center" wrapText="1"/>
      <protection/>
    </xf>
    <xf numFmtId="10" fontId="6" fillId="31" borderId="29" xfId="52" applyNumberFormat="1" applyFont="1" applyFill="1" applyBorder="1" applyAlignment="1">
      <alignment vertical="center" wrapText="1"/>
      <protection/>
    </xf>
    <xf numFmtId="0" fontId="103" fillId="35" borderId="52" xfId="52" applyFont="1" applyFill="1" applyBorder="1" applyAlignment="1">
      <alignment horizontal="center" vertical="center" wrapText="1"/>
      <protection/>
    </xf>
    <xf numFmtId="0" fontId="103" fillId="35" borderId="48" xfId="52" applyFont="1" applyFill="1" applyBorder="1" applyAlignment="1">
      <alignment vertical="center" wrapText="1"/>
      <protection/>
    </xf>
    <xf numFmtId="9" fontId="5" fillId="34" borderId="12" xfId="52" applyNumberFormat="1" applyFont="1" applyFill="1" applyBorder="1" applyAlignment="1">
      <alignment vertical="center" wrapText="1"/>
      <protection/>
    </xf>
    <xf numFmtId="49" fontId="5" fillId="34" borderId="10" xfId="52" applyNumberFormat="1" applyFont="1" applyFill="1" applyBorder="1" applyAlignment="1">
      <alignment horizontal="center" vertical="center" wrapText="1"/>
      <protection/>
    </xf>
    <xf numFmtId="9" fontId="5" fillId="0" borderId="31" xfId="52" applyNumberFormat="1" applyFont="1" applyFill="1" applyBorder="1" applyAlignment="1">
      <alignment vertical="center" wrapText="1"/>
      <protection/>
    </xf>
    <xf numFmtId="49" fontId="5" fillId="34" borderId="45" xfId="52" applyNumberFormat="1" applyFont="1" applyFill="1" applyBorder="1" applyAlignment="1">
      <alignment horizontal="center" vertical="center" wrapText="1"/>
      <protection/>
    </xf>
    <xf numFmtId="0" fontId="104" fillId="36" borderId="14" xfId="52" applyFont="1" applyFill="1" applyBorder="1" applyAlignment="1">
      <alignment horizontal="center" vertical="center" wrapText="1"/>
      <protection/>
    </xf>
    <xf numFmtId="0" fontId="104" fillId="36" borderId="14" xfId="52" applyFont="1" applyFill="1" applyBorder="1" applyAlignment="1">
      <alignment vertical="center" wrapText="1"/>
      <protection/>
    </xf>
    <xf numFmtId="0" fontId="101" fillId="34" borderId="12" xfId="52" applyFont="1" applyFill="1" applyBorder="1" applyAlignment="1">
      <alignment horizontal="left" vertical="center" wrapText="1"/>
      <protection/>
    </xf>
    <xf numFmtId="0" fontId="101" fillId="34" borderId="51" xfId="52" applyFont="1" applyFill="1" applyBorder="1" applyAlignment="1">
      <alignment horizontal="left" vertical="center" wrapText="1"/>
      <protection/>
    </xf>
    <xf numFmtId="0" fontId="102" fillId="31" borderId="37" xfId="52" applyFont="1" applyFill="1" applyBorder="1" applyAlignment="1">
      <alignment horizontal="left" vertical="center" wrapText="1"/>
      <protection/>
    </xf>
    <xf numFmtId="0" fontId="102" fillId="31" borderId="30" xfId="52" applyFont="1" applyFill="1" applyBorder="1" applyAlignment="1">
      <alignment horizontal="left" vertical="center" wrapText="1"/>
      <protection/>
    </xf>
    <xf numFmtId="0" fontId="101" fillId="36" borderId="14" xfId="52" applyFont="1" applyFill="1" applyBorder="1" applyAlignment="1">
      <alignment horizontal="center" vertical="center" wrapText="1"/>
      <protection/>
    </xf>
    <xf numFmtId="0" fontId="104" fillId="36" borderId="14" xfId="52" applyFont="1" applyFill="1" applyBorder="1" applyAlignment="1">
      <alignment horizontal="left" vertical="center" wrapText="1"/>
      <protection/>
    </xf>
    <xf numFmtId="0" fontId="103" fillId="35" borderId="14" xfId="52" applyFont="1" applyFill="1" applyBorder="1" applyAlignment="1">
      <alignment horizontal="center" vertical="center" wrapText="1"/>
      <protection/>
    </xf>
    <xf numFmtId="0" fontId="19" fillId="38" borderId="13" xfId="52" applyFont="1" applyFill="1" applyBorder="1" applyAlignment="1">
      <alignment horizontal="center" vertical="center" wrapText="1"/>
      <protection/>
    </xf>
    <xf numFmtId="3" fontId="19" fillId="38" borderId="14" xfId="52" applyNumberFormat="1" applyFont="1" applyFill="1" applyBorder="1" applyAlignment="1">
      <alignment vertical="center" wrapText="1"/>
      <protection/>
    </xf>
    <xf numFmtId="10" fontId="19" fillId="38" borderId="14" xfId="52" applyNumberFormat="1" applyFont="1" applyFill="1" applyBorder="1" applyAlignment="1">
      <alignment vertical="center" wrapText="1"/>
      <protection/>
    </xf>
    <xf numFmtId="0" fontId="19" fillId="36" borderId="14" xfId="52" applyFont="1" applyFill="1" applyBorder="1" applyAlignment="1">
      <alignment vertical="center" wrapText="1"/>
      <protection/>
    </xf>
    <xf numFmtId="3" fontId="19" fillId="36" borderId="14" xfId="52" applyNumberFormat="1" applyFont="1" applyFill="1" applyBorder="1" applyAlignment="1">
      <alignment vertical="center" wrapText="1"/>
      <protection/>
    </xf>
    <xf numFmtId="10" fontId="19" fillId="36" borderId="14" xfId="52" applyNumberFormat="1" applyFont="1" applyFill="1" applyBorder="1" applyAlignment="1">
      <alignment vertical="center" wrapText="1"/>
      <protection/>
    </xf>
    <xf numFmtId="0" fontId="42" fillId="36" borderId="14" xfId="52" applyFont="1" applyFill="1" applyBorder="1" applyAlignment="1">
      <alignment vertical="center"/>
      <protection/>
    </xf>
    <xf numFmtId="3" fontId="20" fillId="36" borderId="14" xfId="52" applyNumberFormat="1" applyFont="1" applyFill="1" applyBorder="1" applyAlignment="1">
      <alignment vertical="center"/>
      <protection/>
    </xf>
    <xf numFmtId="10" fontId="20" fillId="36" borderId="14" xfId="52" applyNumberFormat="1" applyFont="1" applyFill="1" applyBorder="1" applyAlignment="1">
      <alignment vertical="center"/>
      <protection/>
    </xf>
    <xf numFmtId="3" fontId="43" fillId="36" borderId="14" xfId="52" applyNumberFormat="1" applyFont="1" applyFill="1" applyBorder="1" applyAlignment="1">
      <alignment vertical="center"/>
      <protection/>
    </xf>
    <xf numFmtId="10" fontId="43" fillId="36" borderId="14" xfId="52" applyNumberFormat="1" applyFont="1" applyFill="1" applyBorder="1" applyAlignment="1">
      <alignment vertical="center"/>
      <protection/>
    </xf>
    <xf numFmtId="0" fontId="3" fillId="36" borderId="53" xfId="52" applyFont="1" applyFill="1" applyBorder="1" applyAlignment="1">
      <alignment horizontal="center" vertical="center"/>
      <protection/>
    </xf>
    <xf numFmtId="0" fontId="3" fillId="36" borderId="0" xfId="52" applyFont="1" applyFill="1" applyBorder="1" applyAlignment="1">
      <alignment horizontal="center" vertical="center"/>
      <protection/>
    </xf>
    <xf numFmtId="0" fontId="21" fillId="36" borderId="0" xfId="52" applyFont="1" applyFill="1" applyBorder="1" applyAlignment="1">
      <alignment horizontal="center" vertical="center"/>
      <protection/>
    </xf>
    <xf numFmtId="0" fontId="3" fillId="36" borderId="0" xfId="52" applyFont="1" applyFill="1" applyBorder="1" applyAlignment="1">
      <alignment vertical="center"/>
      <protection/>
    </xf>
    <xf numFmtId="10" fontId="43" fillId="36" borderId="60" xfId="52" applyNumberFormat="1" applyFont="1" applyFill="1" applyBorder="1" applyAlignment="1">
      <alignment vertical="center"/>
      <protection/>
    </xf>
    <xf numFmtId="0" fontId="3" fillId="0" borderId="0" xfId="52" applyBorder="1">
      <alignment/>
      <protection/>
    </xf>
    <xf numFmtId="0" fontId="18" fillId="36" borderId="0" xfId="52" applyFont="1" applyFill="1" applyBorder="1" applyAlignment="1">
      <alignment horizontal="center" vertical="center"/>
      <protection/>
    </xf>
    <xf numFmtId="0" fontId="44" fillId="36" borderId="0" xfId="52" applyFont="1" applyFill="1" applyBorder="1" applyAlignment="1">
      <alignment horizontal="center" vertical="center"/>
      <protection/>
    </xf>
    <xf numFmtId="3" fontId="18" fillId="36" borderId="0" xfId="52" applyNumberFormat="1" applyFont="1" applyFill="1" applyBorder="1" applyAlignment="1">
      <alignment vertical="center"/>
      <protection/>
    </xf>
    <xf numFmtId="0" fontId="18" fillId="0" borderId="0" xfId="52" applyFont="1" applyBorder="1">
      <alignment/>
      <protection/>
    </xf>
    <xf numFmtId="0" fontId="18" fillId="0" borderId="0" xfId="52" applyFont="1" applyBorder="1" applyAlignment="1">
      <alignment horizontal="center" vertical="center"/>
      <protection/>
    </xf>
    <xf numFmtId="0" fontId="3" fillId="0" borderId="0" xfId="52" applyBorder="1" applyAlignment="1">
      <alignment vertical="center"/>
      <protection/>
    </xf>
    <xf numFmtId="3" fontId="3" fillId="0" borderId="0" xfId="52" applyNumberFormat="1" applyFont="1" applyBorder="1" applyAlignment="1">
      <alignment vertical="center"/>
      <protection/>
    </xf>
    <xf numFmtId="3" fontId="3" fillId="0" borderId="0" xfId="52" applyNumberFormat="1" applyFont="1" applyBorder="1" applyAlignment="1">
      <alignment horizontal="right" vertical="center"/>
      <protection/>
    </xf>
    <xf numFmtId="3" fontId="3" fillId="0" borderId="0" xfId="52" applyNumberFormat="1" applyBorder="1">
      <alignment/>
      <protection/>
    </xf>
    <xf numFmtId="0" fontId="3" fillId="0" borderId="0" xfId="52" applyFont="1" applyBorder="1" applyAlignment="1">
      <alignment horizontal="right" vertical="center"/>
      <protection/>
    </xf>
    <xf numFmtId="3" fontId="18" fillId="0" borderId="0" xfId="52" applyNumberFormat="1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right" vertical="center" wrapText="1"/>
      <protection/>
    </xf>
    <xf numFmtId="0" fontId="16" fillId="33" borderId="13" xfId="52" applyFont="1" applyFill="1" applyBorder="1" applyAlignment="1">
      <alignment horizontal="center" vertical="center"/>
      <protection/>
    </xf>
    <xf numFmtId="0" fontId="16" fillId="33" borderId="14" xfId="52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center" vertical="center" wrapText="1"/>
      <protection/>
    </xf>
    <xf numFmtId="49" fontId="16" fillId="35" borderId="14" xfId="52" applyNumberFormat="1" applyFont="1" applyFill="1" applyBorder="1" applyAlignment="1">
      <alignment horizontal="center" vertical="center"/>
      <protection/>
    </xf>
    <xf numFmtId="0" fontId="3" fillId="35" borderId="15" xfId="52" applyFont="1" applyFill="1" applyBorder="1" applyAlignment="1">
      <alignment horizontal="center"/>
      <protection/>
    </xf>
    <xf numFmtId="0" fontId="16" fillId="35" borderId="14" xfId="52" applyFont="1" applyFill="1" applyBorder="1" applyAlignment="1">
      <alignment vertical="center" wrapText="1"/>
      <protection/>
    </xf>
    <xf numFmtId="0" fontId="3" fillId="35" borderId="14" xfId="52" applyFont="1" applyFill="1" applyBorder="1" applyAlignment="1">
      <alignment horizontal="center"/>
      <protection/>
    </xf>
    <xf numFmtId="3" fontId="16" fillId="35" borderId="14" xfId="52" applyNumberFormat="1" applyFont="1" applyFill="1" applyBorder="1" applyAlignment="1">
      <alignment horizontal="right" vertical="center" wrapText="1"/>
      <protection/>
    </xf>
    <xf numFmtId="0" fontId="16" fillId="35" borderId="14" xfId="52" applyFont="1" applyFill="1" applyBorder="1" applyAlignment="1">
      <alignment horizontal="center" vertical="center"/>
      <protection/>
    </xf>
    <xf numFmtId="49" fontId="14" fillId="34" borderId="31" xfId="52" applyNumberFormat="1" applyFont="1" applyFill="1" applyBorder="1" applyAlignment="1">
      <alignment horizontal="center" vertical="center"/>
      <protection/>
    </xf>
    <xf numFmtId="0" fontId="15" fillId="34" borderId="29" xfId="52" applyFont="1" applyFill="1" applyBorder="1" applyAlignment="1">
      <alignment vertical="center" wrapText="1"/>
      <protection/>
    </xf>
    <xf numFmtId="49" fontId="14" fillId="34" borderId="29" xfId="52" applyNumberFormat="1" applyFont="1" applyFill="1" applyBorder="1" applyAlignment="1">
      <alignment horizontal="center" vertical="center"/>
      <protection/>
    </xf>
    <xf numFmtId="3" fontId="15" fillId="34" borderId="34" xfId="52" applyNumberFormat="1" applyFont="1" applyFill="1" applyBorder="1" applyAlignment="1">
      <alignment horizontal="right" vertical="center"/>
      <protection/>
    </xf>
    <xf numFmtId="3" fontId="15" fillId="34" borderId="38" xfId="52" applyNumberFormat="1" applyFont="1" applyFill="1" applyBorder="1" applyAlignment="1">
      <alignment horizontal="right" vertical="center"/>
      <protection/>
    </xf>
    <xf numFmtId="3" fontId="14" fillId="34" borderId="27" xfId="52" applyNumberFormat="1" applyFont="1" applyFill="1" applyBorder="1" applyAlignment="1">
      <alignment vertical="center"/>
      <protection/>
    </xf>
    <xf numFmtId="3" fontId="14" fillId="34" borderId="27" xfId="52" applyNumberFormat="1" applyFont="1" applyFill="1" applyBorder="1" applyAlignment="1">
      <alignment horizontal="right" vertical="center"/>
      <protection/>
    </xf>
    <xf numFmtId="3" fontId="14" fillId="34" borderId="38" xfId="52" applyNumberFormat="1" applyFont="1" applyFill="1" applyBorder="1" applyAlignment="1">
      <alignment horizontal="right" vertical="center"/>
      <protection/>
    </xf>
    <xf numFmtId="0" fontId="3" fillId="0" borderId="29" xfId="52" applyFont="1" applyBorder="1">
      <alignment/>
      <protection/>
    </xf>
    <xf numFmtId="49" fontId="14" fillId="34" borderId="32" xfId="52" applyNumberFormat="1" applyFont="1" applyFill="1" applyBorder="1" applyAlignment="1">
      <alignment horizontal="center" vertical="center"/>
      <protection/>
    </xf>
    <xf numFmtId="0" fontId="15" fillId="34" borderId="22" xfId="52" applyFont="1" applyFill="1" applyBorder="1" applyAlignment="1">
      <alignment vertical="center" wrapText="1"/>
      <protection/>
    </xf>
    <xf numFmtId="3" fontId="15" fillId="34" borderId="21" xfId="52" applyNumberFormat="1" applyFont="1" applyFill="1" applyBorder="1" applyAlignment="1">
      <alignment vertical="center"/>
      <protection/>
    </xf>
    <xf numFmtId="3" fontId="15" fillId="34" borderId="24" xfId="52" applyNumberFormat="1" applyFont="1" applyFill="1" applyBorder="1" applyAlignment="1">
      <alignment vertical="center"/>
      <protection/>
    </xf>
    <xf numFmtId="3" fontId="14" fillId="34" borderId="21" xfId="52" applyNumberFormat="1" applyFont="1" applyFill="1" applyBorder="1" applyAlignment="1">
      <alignment horizontal="right" vertical="center" wrapText="1"/>
      <protection/>
    </xf>
    <xf numFmtId="3" fontId="14" fillId="34" borderId="18" xfId="52" applyNumberFormat="1" applyFont="1" applyFill="1" applyBorder="1" applyAlignment="1">
      <alignment vertical="center"/>
      <protection/>
    </xf>
    <xf numFmtId="3" fontId="14" fillId="34" borderId="18" xfId="52" applyNumberFormat="1" applyFont="1" applyFill="1" applyBorder="1" applyAlignment="1">
      <alignment horizontal="right" vertical="center"/>
      <protection/>
    </xf>
    <xf numFmtId="3" fontId="14" fillId="34" borderId="24" xfId="52" applyNumberFormat="1" applyFont="1" applyFill="1" applyBorder="1" applyAlignment="1">
      <alignment horizontal="right" vertical="center"/>
      <protection/>
    </xf>
    <xf numFmtId="0" fontId="14" fillId="34" borderId="22" xfId="52" applyFont="1" applyFill="1" applyBorder="1" applyAlignment="1">
      <alignment vertical="center" wrapText="1"/>
      <protection/>
    </xf>
    <xf numFmtId="49" fontId="14" fillId="35" borderId="15" xfId="52" applyNumberFormat="1" applyFont="1" applyFill="1" applyBorder="1" applyAlignment="1">
      <alignment horizontal="center" vertical="center"/>
      <protection/>
    </xf>
    <xf numFmtId="49" fontId="16" fillId="35" borderId="14" xfId="52" applyNumberFormat="1" applyFont="1" applyFill="1" applyBorder="1" applyAlignment="1">
      <alignment horizontal="left" vertical="center" wrapText="1"/>
      <protection/>
    </xf>
    <xf numFmtId="49" fontId="14" fillId="35" borderId="14" xfId="52" applyNumberFormat="1" applyFont="1" applyFill="1" applyBorder="1" applyAlignment="1">
      <alignment horizontal="center" vertical="center"/>
      <protection/>
    </xf>
    <xf numFmtId="0" fontId="14" fillId="35" borderId="14" xfId="52" applyFont="1" applyFill="1" applyBorder="1" applyAlignment="1">
      <alignment horizontal="left" vertical="center" wrapText="1"/>
      <protection/>
    </xf>
    <xf numFmtId="49" fontId="14" fillId="34" borderId="29" xfId="52" applyNumberFormat="1" applyFont="1" applyFill="1" applyBorder="1" applyAlignment="1">
      <alignment horizontal="left" vertical="center" wrapText="1"/>
      <protection/>
    </xf>
    <xf numFmtId="3" fontId="15" fillId="34" borderId="29" xfId="52" applyNumberFormat="1" applyFont="1" applyFill="1" applyBorder="1" applyAlignment="1">
      <alignment horizontal="right" vertical="center"/>
      <protection/>
    </xf>
    <xf numFmtId="3" fontId="15" fillId="34" borderId="27" xfId="52" applyNumberFormat="1" applyFont="1" applyFill="1" applyBorder="1" applyAlignment="1">
      <alignment horizontal="right" vertical="center"/>
      <protection/>
    </xf>
    <xf numFmtId="0" fontId="14" fillId="34" borderId="29" xfId="52" applyFont="1" applyFill="1" applyBorder="1" applyAlignment="1">
      <alignment horizontal="left" vertical="center" wrapText="1"/>
      <protection/>
    </xf>
    <xf numFmtId="49" fontId="14" fillId="34" borderId="11" xfId="52" applyNumberFormat="1" applyFont="1" applyFill="1" applyBorder="1" applyAlignment="1">
      <alignment horizontal="center" vertical="center"/>
      <protection/>
    </xf>
    <xf numFmtId="3" fontId="14" fillId="34" borderId="20" xfId="52" applyNumberFormat="1" applyFont="1" applyFill="1" applyBorder="1" applyAlignment="1">
      <alignment horizontal="right" vertical="center" wrapText="1"/>
      <protection/>
    </xf>
    <xf numFmtId="3" fontId="14" fillId="34" borderId="25" xfId="52" applyNumberFormat="1" applyFont="1" applyFill="1" applyBorder="1" applyAlignment="1">
      <alignment horizontal="right" vertical="center" wrapText="1"/>
      <protection/>
    </xf>
    <xf numFmtId="3" fontId="15" fillId="34" borderId="20" xfId="52" applyNumberFormat="1" applyFont="1" applyFill="1" applyBorder="1" applyAlignment="1">
      <alignment horizontal="right" vertical="center"/>
      <protection/>
    </xf>
    <xf numFmtId="3" fontId="14" fillId="34" borderId="16" xfId="52" applyNumberFormat="1" applyFont="1" applyFill="1" applyBorder="1" applyAlignment="1">
      <alignment vertical="center"/>
      <protection/>
    </xf>
    <xf numFmtId="3" fontId="14" fillId="34" borderId="16" xfId="52" applyNumberFormat="1" applyFont="1" applyFill="1" applyBorder="1" applyAlignment="1">
      <alignment horizontal="right" vertical="center"/>
      <protection/>
    </xf>
    <xf numFmtId="3" fontId="14" fillId="34" borderId="25" xfId="52" applyNumberFormat="1" applyFont="1" applyFill="1" applyBorder="1" applyAlignment="1">
      <alignment horizontal="right" vertical="center"/>
      <protection/>
    </xf>
    <xf numFmtId="3" fontId="14" fillId="34" borderId="24" xfId="52" applyNumberFormat="1" applyFont="1" applyFill="1" applyBorder="1" applyAlignment="1">
      <alignment horizontal="right" vertical="center" wrapText="1"/>
      <protection/>
    </xf>
    <xf numFmtId="3" fontId="15" fillId="34" borderId="21" xfId="52" applyNumberFormat="1" applyFont="1" applyFill="1" applyBorder="1" applyAlignment="1">
      <alignment horizontal="right" vertical="center"/>
      <protection/>
    </xf>
    <xf numFmtId="3" fontId="14" fillId="34" borderId="34" xfId="52" applyNumberFormat="1" applyFont="1" applyFill="1" applyBorder="1" applyAlignment="1">
      <alignment horizontal="right" vertical="center" wrapText="1"/>
      <protection/>
    </xf>
    <xf numFmtId="3" fontId="14" fillId="34" borderId="38" xfId="52" applyNumberFormat="1" applyFont="1" applyFill="1" applyBorder="1" applyAlignment="1">
      <alignment horizontal="right" vertical="center" wrapText="1"/>
      <protection/>
    </xf>
    <xf numFmtId="49" fontId="14" fillId="34" borderId="22" xfId="52" applyNumberFormat="1" applyFont="1" applyFill="1" applyBorder="1" applyAlignment="1">
      <alignment horizontal="left" vertical="center" wrapText="1"/>
      <protection/>
    </xf>
    <xf numFmtId="49" fontId="16" fillId="35" borderId="15" xfId="52" applyNumberFormat="1" applyFont="1" applyFill="1" applyBorder="1" applyAlignment="1">
      <alignment horizontal="center" vertical="center"/>
      <protection/>
    </xf>
    <xf numFmtId="0" fontId="16" fillId="35" borderId="14" xfId="52" applyFont="1" applyFill="1" applyBorder="1" applyAlignment="1">
      <alignment horizontal="left" vertical="center" wrapText="1"/>
      <protection/>
    </xf>
    <xf numFmtId="49" fontId="14" fillId="34" borderId="33" xfId="52" applyNumberFormat="1" applyFont="1" applyFill="1" applyBorder="1" applyAlignment="1">
      <alignment horizontal="center" vertical="center"/>
      <protection/>
    </xf>
    <xf numFmtId="49" fontId="14" fillId="34" borderId="30" xfId="52" applyNumberFormat="1" applyFont="1" applyFill="1" applyBorder="1" applyAlignment="1">
      <alignment horizontal="left" vertical="center" wrapText="1"/>
      <protection/>
    </xf>
    <xf numFmtId="3" fontId="14" fillId="34" borderId="35" xfId="52" applyNumberFormat="1" applyFont="1" applyFill="1" applyBorder="1" applyAlignment="1">
      <alignment horizontal="right" vertical="center" wrapText="1"/>
      <protection/>
    </xf>
    <xf numFmtId="3" fontId="14" fillId="34" borderId="39" xfId="52" applyNumberFormat="1" applyFont="1" applyFill="1" applyBorder="1" applyAlignment="1">
      <alignment horizontal="right" vertical="center" wrapText="1"/>
      <protection/>
    </xf>
    <xf numFmtId="3" fontId="14" fillId="34" borderId="17" xfId="52" applyNumberFormat="1" applyFont="1" applyFill="1" applyBorder="1" applyAlignment="1">
      <alignment horizontal="right" vertical="center"/>
      <protection/>
    </xf>
    <xf numFmtId="3" fontId="14" fillId="34" borderId="39" xfId="52" applyNumberFormat="1" applyFont="1" applyFill="1" applyBorder="1" applyAlignment="1">
      <alignment horizontal="right" vertical="center"/>
      <protection/>
    </xf>
    <xf numFmtId="0" fontId="14" fillId="34" borderId="30" xfId="52" applyFont="1" applyFill="1" applyBorder="1" applyAlignment="1">
      <alignment horizontal="left" vertical="center" wrapText="1"/>
      <protection/>
    </xf>
    <xf numFmtId="49" fontId="14" fillId="34" borderId="12" xfId="52" applyNumberFormat="1" applyFont="1" applyFill="1" applyBorder="1" applyAlignment="1">
      <alignment horizontal="center" vertical="center"/>
      <protection/>
    </xf>
    <xf numFmtId="0" fontId="14" fillId="34" borderId="11" xfId="52" applyFont="1" applyFill="1" applyBorder="1" applyAlignment="1">
      <alignment vertical="center" wrapText="1"/>
      <protection/>
    </xf>
    <xf numFmtId="3" fontId="15" fillId="34" borderId="25" xfId="52" applyNumberFormat="1" applyFont="1" applyFill="1" applyBorder="1" applyAlignment="1">
      <alignment horizontal="right" vertical="center"/>
      <protection/>
    </xf>
    <xf numFmtId="3" fontId="15" fillId="34" borderId="11" xfId="52" applyNumberFormat="1" applyFont="1" applyFill="1" applyBorder="1" applyAlignment="1">
      <alignment horizontal="right" vertical="center"/>
      <protection/>
    </xf>
    <xf numFmtId="3" fontId="14" fillId="34" borderId="16" xfId="52" applyNumberFormat="1" applyFont="1" applyFill="1" applyBorder="1" applyAlignment="1">
      <alignment vertical="center" wrapText="1"/>
      <protection/>
    </xf>
    <xf numFmtId="3" fontId="14" fillId="34" borderId="16" xfId="52" applyNumberFormat="1" applyFont="1" applyFill="1" applyBorder="1" applyAlignment="1">
      <alignment horizontal="right" vertical="center" wrapText="1"/>
      <protection/>
    </xf>
    <xf numFmtId="0" fontId="14" fillId="34" borderId="25" xfId="52" applyFont="1" applyFill="1" applyBorder="1" applyAlignment="1">
      <alignment horizontal="right" vertical="center" wrapText="1"/>
      <protection/>
    </xf>
    <xf numFmtId="0" fontId="16" fillId="34" borderId="11" xfId="52" applyFont="1" applyFill="1" applyBorder="1" applyAlignment="1">
      <alignment horizontal="center" vertical="center"/>
      <protection/>
    </xf>
    <xf numFmtId="49" fontId="14" fillId="34" borderId="11" xfId="52" applyNumberFormat="1" applyFont="1" applyFill="1" applyBorder="1" applyAlignment="1">
      <alignment horizontal="left" vertical="center" wrapText="1"/>
      <protection/>
    </xf>
    <xf numFmtId="0" fontId="14" fillId="34" borderId="11" xfId="52" applyFont="1" applyFill="1" applyBorder="1" applyAlignment="1">
      <alignment horizontal="left" vertical="center" wrapText="1"/>
      <protection/>
    </xf>
    <xf numFmtId="3" fontId="92" fillId="34" borderId="20" xfId="52" applyNumberFormat="1" applyFont="1" applyFill="1" applyBorder="1" applyAlignment="1">
      <alignment horizontal="right" vertical="center" wrapText="1"/>
      <protection/>
    </xf>
    <xf numFmtId="3" fontId="92" fillId="34" borderId="25" xfId="52" applyNumberFormat="1" applyFont="1" applyFill="1" applyBorder="1" applyAlignment="1">
      <alignment horizontal="right" vertical="center" wrapText="1"/>
      <protection/>
    </xf>
    <xf numFmtId="49" fontId="19" fillId="33" borderId="14" xfId="52" applyNumberFormat="1" applyFont="1" applyFill="1" applyBorder="1" applyAlignment="1">
      <alignment horizontal="center" vertical="center"/>
      <protection/>
    </xf>
    <xf numFmtId="3" fontId="19" fillId="33" borderId="36" xfId="52" applyNumberFormat="1" applyFont="1" applyFill="1" applyBorder="1" applyAlignment="1">
      <alignment horizontal="center" vertical="center"/>
      <protection/>
    </xf>
    <xf numFmtId="3" fontId="19" fillId="33" borderId="13" xfId="52" applyNumberFormat="1" applyFont="1" applyFill="1" applyBorder="1" applyAlignment="1">
      <alignment horizontal="center" vertical="center"/>
      <protection/>
    </xf>
    <xf numFmtId="3" fontId="19" fillId="33" borderId="14" xfId="52" applyNumberFormat="1" applyFont="1" applyFill="1" applyBorder="1" applyAlignment="1">
      <alignment horizontal="center" vertical="center"/>
      <protection/>
    </xf>
    <xf numFmtId="0" fontId="22" fillId="33" borderId="14" xfId="52" applyFont="1" applyFill="1" applyBorder="1" applyAlignment="1">
      <alignment horizontal="center" vertical="center" wrapText="1"/>
      <protection/>
    </xf>
    <xf numFmtId="3" fontId="3" fillId="0" borderId="0" xfId="52" applyNumberFormat="1" applyFont="1">
      <alignment/>
      <protection/>
    </xf>
    <xf numFmtId="0" fontId="3" fillId="0" borderId="0" xfId="52" applyFont="1" applyAlignment="1">
      <alignment wrapText="1"/>
      <protection/>
    </xf>
    <xf numFmtId="0" fontId="92" fillId="0" borderId="0" xfId="57" applyFont="1">
      <alignment/>
      <protection/>
    </xf>
    <xf numFmtId="0" fontId="0" fillId="0" borderId="0" xfId="57">
      <alignment/>
      <protection/>
    </xf>
    <xf numFmtId="0" fontId="21" fillId="0" borderId="0" xfId="58" applyFont="1" applyBorder="1" applyAlignment="1">
      <alignment horizontal="center" vertical="center" wrapText="1"/>
      <protection/>
    </xf>
    <xf numFmtId="0" fontId="21" fillId="39" borderId="0" xfId="58" applyFont="1" applyFill="1" applyBorder="1" applyAlignment="1">
      <alignment horizontal="center" vertical="center" wrapText="1"/>
      <protection/>
    </xf>
    <xf numFmtId="0" fontId="16" fillId="36" borderId="36" xfId="58" applyFont="1" applyFill="1" applyBorder="1" applyAlignment="1">
      <alignment horizontal="center" vertical="center"/>
      <protection/>
    </xf>
    <xf numFmtId="0" fontId="93" fillId="36" borderId="14" xfId="57" applyFont="1" applyFill="1" applyBorder="1" applyAlignment="1">
      <alignment horizontal="center" vertical="center"/>
      <protection/>
    </xf>
    <xf numFmtId="0" fontId="94" fillId="36" borderId="13" xfId="57" applyFont="1" applyFill="1" applyBorder="1" applyAlignment="1">
      <alignment horizontal="center" vertical="center"/>
      <protection/>
    </xf>
    <xf numFmtId="0" fontId="23" fillId="36" borderId="14" xfId="58" applyFont="1" applyFill="1" applyBorder="1" applyAlignment="1">
      <alignment horizontal="center" vertical="center"/>
      <protection/>
    </xf>
    <xf numFmtId="0" fontId="23" fillId="36" borderId="36" xfId="58" applyFont="1" applyFill="1" applyBorder="1" applyAlignment="1">
      <alignment horizontal="center" vertical="center"/>
      <protection/>
    </xf>
    <xf numFmtId="0" fontId="94" fillId="36" borderId="36" xfId="57" applyFont="1" applyFill="1" applyBorder="1" applyAlignment="1">
      <alignment horizontal="center" vertical="center"/>
      <protection/>
    </xf>
    <xf numFmtId="0" fontId="106" fillId="0" borderId="0" xfId="57" applyFont="1">
      <alignment/>
      <protection/>
    </xf>
    <xf numFmtId="0" fontId="92" fillId="0" borderId="57" xfId="57" applyFont="1" applyBorder="1" applyAlignment="1">
      <alignment horizontal="center" vertical="center"/>
      <protection/>
    </xf>
    <xf numFmtId="0" fontId="14" fillId="39" borderId="40" xfId="65" applyFont="1" applyFill="1" applyBorder="1" applyAlignment="1">
      <alignment horizontal="center" vertical="center" wrapText="1"/>
      <protection/>
    </xf>
    <xf numFmtId="0" fontId="14" fillId="39" borderId="42" xfId="65" applyFont="1" applyFill="1" applyBorder="1" applyAlignment="1">
      <alignment horizontal="left" vertical="center" wrapText="1"/>
      <protection/>
    </xf>
    <xf numFmtId="3" fontId="14" fillId="0" borderId="43" xfId="58" applyNumberFormat="1" applyFont="1" applyFill="1" applyBorder="1" applyAlignment="1">
      <alignment vertical="center"/>
      <protection/>
    </xf>
    <xf numFmtId="3" fontId="92" fillId="0" borderId="61" xfId="57" applyNumberFormat="1" applyFont="1" applyBorder="1" applyAlignment="1">
      <alignment vertical="center"/>
      <protection/>
    </xf>
    <xf numFmtId="3" fontId="14" fillId="0" borderId="42" xfId="58" applyNumberFormat="1" applyFont="1" applyFill="1" applyBorder="1" applyAlignment="1">
      <alignment vertical="center"/>
      <protection/>
    </xf>
    <xf numFmtId="3" fontId="14" fillId="0" borderId="61" xfId="58" applyNumberFormat="1" applyFont="1" applyFill="1" applyBorder="1" applyAlignment="1">
      <alignment vertical="center"/>
      <protection/>
    </xf>
    <xf numFmtId="3" fontId="0" fillId="0" borderId="0" xfId="57" applyNumberFormat="1">
      <alignment/>
      <protection/>
    </xf>
    <xf numFmtId="0" fontId="92" fillId="0" borderId="10" xfId="57" applyFont="1" applyBorder="1" applyAlignment="1">
      <alignment horizontal="center" vertical="center"/>
      <protection/>
    </xf>
    <xf numFmtId="0" fontId="14" fillId="39" borderId="11" xfId="65" applyFont="1" applyFill="1" applyBorder="1" applyAlignment="1">
      <alignment horizontal="center" vertical="center" wrapText="1"/>
      <protection/>
    </xf>
    <xf numFmtId="0" fontId="14" fillId="39" borderId="20" xfId="65" applyFont="1" applyFill="1" applyBorder="1" applyAlignment="1">
      <alignment horizontal="left" vertical="center" wrapText="1"/>
      <protection/>
    </xf>
    <xf numFmtId="3" fontId="14" fillId="0" borderId="16" xfId="58" applyNumberFormat="1" applyFont="1" applyFill="1" applyBorder="1" applyAlignment="1">
      <alignment vertical="center"/>
      <protection/>
    </xf>
    <xf numFmtId="3" fontId="92" fillId="0" borderId="62" xfId="57" applyNumberFormat="1" applyFont="1" applyBorder="1" applyAlignment="1">
      <alignment vertical="center"/>
      <protection/>
    </xf>
    <xf numFmtId="3" fontId="14" fillId="0" borderId="20" xfId="58" applyNumberFormat="1" applyFont="1" applyFill="1" applyBorder="1" applyAlignment="1">
      <alignment vertical="center"/>
      <protection/>
    </xf>
    <xf numFmtId="3" fontId="14" fillId="0" borderId="62" xfId="58" applyNumberFormat="1" applyFont="1" applyFill="1" applyBorder="1" applyAlignment="1">
      <alignment vertical="center"/>
      <protection/>
    </xf>
    <xf numFmtId="0" fontId="14" fillId="39" borderId="20" xfId="65" applyFont="1" applyFill="1" applyBorder="1" applyAlignment="1">
      <alignment horizontal="left" vertical="center"/>
      <protection/>
    </xf>
    <xf numFmtId="0" fontId="14" fillId="39" borderId="11" xfId="65" applyFont="1" applyFill="1" applyBorder="1" applyAlignment="1">
      <alignment horizontal="center" vertical="center"/>
      <protection/>
    </xf>
    <xf numFmtId="4" fontId="0" fillId="0" borderId="0" xfId="57" applyNumberFormat="1">
      <alignment/>
      <protection/>
    </xf>
    <xf numFmtId="0" fontId="14" fillId="39" borderId="30" xfId="65" applyFont="1" applyFill="1" applyBorder="1" applyAlignment="1">
      <alignment horizontal="center" vertical="center"/>
      <protection/>
    </xf>
    <xf numFmtId="0" fontId="14" fillId="39" borderId="35" xfId="65" applyFont="1" applyFill="1" applyBorder="1" applyAlignment="1">
      <alignment horizontal="left" vertical="center"/>
      <protection/>
    </xf>
    <xf numFmtId="3" fontId="14" fillId="0" borderId="17" xfId="58" applyNumberFormat="1" applyFont="1" applyFill="1" applyBorder="1" applyAlignment="1">
      <alignment vertical="center"/>
      <protection/>
    </xf>
    <xf numFmtId="3" fontId="92" fillId="0" borderId="63" xfId="57" applyNumberFormat="1" applyFont="1" applyBorder="1" applyAlignment="1">
      <alignment vertical="center"/>
      <protection/>
    </xf>
    <xf numFmtId="3" fontId="14" fillId="0" borderId="35" xfId="58" applyNumberFormat="1" applyFont="1" applyFill="1" applyBorder="1" applyAlignment="1">
      <alignment vertical="center"/>
      <protection/>
    </xf>
    <xf numFmtId="3" fontId="14" fillId="0" borderId="63" xfId="58" applyNumberFormat="1" applyFont="1" applyFill="1" applyBorder="1" applyAlignment="1">
      <alignment vertical="center"/>
      <protection/>
    </xf>
    <xf numFmtId="3" fontId="16" fillId="36" borderId="14" xfId="58" applyNumberFormat="1" applyFont="1" applyFill="1" applyBorder="1" applyAlignment="1">
      <alignment horizontal="right" vertical="center"/>
      <protection/>
    </xf>
    <xf numFmtId="3" fontId="16" fillId="36" borderId="36" xfId="58" applyNumberFormat="1" applyFont="1" applyFill="1" applyBorder="1" applyAlignment="1">
      <alignment horizontal="right" vertical="center"/>
      <protection/>
    </xf>
    <xf numFmtId="4" fontId="92" fillId="0" borderId="0" xfId="57" applyNumberFormat="1" applyFont="1">
      <alignment/>
      <protection/>
    </xf>
    <xf numFmtId="3" fontId="92" fillId="0" borderId="0" xfId="57" applyNumberFormat="1" applyFont="1">
      <alignment/>
      <protection/>
    </xf>
    <xf numFmtId="3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4" fillId="0" borderId="47" xfId="52" applyFont="1" applyBorder="1" applyAlignment="1">
      <alignment vertical="center"/>
      <protection/>
    </xf>
    <xf numFmtId="0" fontId="5" fillId="0" borderId="47" xfId="52" applyFont="1" applyBorder="1" applyAlignment="1">
      <alignment horizontal="right" vertical="center" wrapText="1"/>
      <protection/>
    </xf>
    <xf numFmtId="0" fontId="35" fillId="36" borderId="14" xfId="52" applyFont="1" applyFill="1" applyBorder="1" applyAlignment="1">
      <alignment horizontal="center" vertical="center"/>
      <protection/>
    </xf>
    <xf numFmtId="0" fontId="35" fillId="36" borderId="13" xfId="52" applyFont="1" applyFill="1" applyBorder="1" applyAlignment="1">
      <alignment horizontal="center" vertical="center"/>
      <protection/>
    </xf>
    <xf numFmtId="0" fontId="35" fillId="36" borderId="15" xfId="52" applyFont="1" applyFill="1" applyBorder="1" applyAlignment="1">
      <alignment horizontal="center" vertical="center" wrapText="1"/>
      <protection/>
    </xf>
    <xf numFmtId="0" fontId="46" fillId="36" borderId="58" xfId="52" applyFont="1" applyFill="1" applyBorder="1" applyAlignment="1">
      <alignment horizontal="center" vertical="center"/>
      <protection/>
    </xf>
    <xf numFmtId="0" fontId="46" fillId="36" borderId="64" xfId="52" applyFont="1" applyFill="1" applyBorder="1" applyAlignment="1">
      <alignment horizontal="center" vertical="center"/>
      <protection/>
    </xf>
    <xf numFmtId="0" fontId="46" fillId="36" borderId="37" xfId="52" applyFont="1" applyFill="1" applyBorder="1" applyAlignment="1">
      <alignment horizontal="center" vertical="center"/>
      <protection/>
    </xf>
    <xf numFmtId="0" fontId="16" fillId="36" borderId="26" xfId="52" applyFont="1" applyFill="1" applyBorder="1" applyAlignment="1">
      <alignment horizontal="center" vertical="center" wrapText="1"/>
      <protection/>
    </xf>
    <xf numFmtId="0" fontId="46" fillId="36" borderId="60" xfId="52" applyFont="1" applyFill="1" applyBorder="1" applyAlignment="1">
      <alignment horizontal="center" vertical="center"/>
      <protection/>
    </xf>
    <xf numFmtId="0" fontId="46" fillId="36" borderId="26" xfId="52" applyFont="1" applyFill="1" applyBorder="1" applyAlignment="1">
      <alignment horizontal="center" vertical="center"/>
      <protection/>
    </xf>
    <xf numFmtId="3" fontId="35" fillId="18" borderId="14" xfId="52" applyNumberFormat="1" applyFont="1" applyFill="1" applyBorder="1" applyAlignment="1">
      <alignment horizontal="right" vertical="center"/>
      <protection/>
    </xf>
    <xf numFmtId="3" fontId="35" fillId="18" borderId="15" xfId="52" applyNumberFormat="1" applyFont="1" applyFill="1" applyBorder="1" applyAlignment="1">
      <alignment horizontal="right" vertical="center"/>
      <protection/>
    </xf>
    <xf numFmtId="9" fontId="35" fillId="18" borderId="14" xfId="70" applyFont="1" applyFill="1" applyBorder="1" applyAlignment="1">
      <alignment vertical="center"/>
    </xf>
    <xf numFmtId="3" fontId="35" fillId="6" borderId="29" xfId="52" applyNumberFormat="1" applyFont="1" applyFill="1" applyBorder="1" applyAlignment="1">
      <alignment horizontal="right" vertical="center"/>
      <protection/>
    </xf>
    <xf numFmtId="3" fontId="35" fillId="6" borderId="31" xfId="52" applyNumberFormat="1" applyFont="1" applyFill="1" applyBorder="1" applyAlignment="1">
      <alignment horizontal="right" vertical="center"/>
      <protection/>
    </xf>
    <xf numFmtId="9" fontId="35" fillId="6" borderId="29" xfId="70" applyFont="1" applyFill="1" applyBorder="1" applyAlignment="1">
      <alignment vertical="center"/>
    </xf>
    <xf numFmtId="49" fontId="6" fillId="0" borderId="16" xfId="52" applyNumberFormat="1" applyFont="1" applyBorder="1" applyAlignment="1">
      <alignment horizontal="center" vertical="center"/>
      <protection/>
    </xf>
    <xf numFmtId="49" fontId="6" fillId="0" borderId="25" xfId="52" applyNumberFormat="1" applyFont="1" applyFill="1" applyBorder="1" applyAlignment="1">
      <alignment horizontal="center" vertical="center"/>
      <protection/>
    </xf>
    <xf numFmtId="3" fontId="6" fillId="0" borderId="11" xfId="52" applyNumberFormat="1" applyFont="1" applyBorder="1" applyAlignment="1">
      <alignment horizontal="right" vertical="center"/>
      <protection/>
    </xf>
    <xf numFmtId="3" fontId="6" fillId="0" borderId="12" xfId="52" applyNumberFormat="1" applyFont="1" applyBorder="1" applyAlignment="1">
      <alignment vertical="center"/>
      <protection/>
    </xf>
    <xf numFmtId="9" fontId="6" fillId="0" borderId="11" xfId="70" applyFont="1" applyBorder="1" applyAlignment="1">
      <alignment vertical="center"/>
    </xf>
    <xf numFmtId="3" fontId="35" fillId="6" borderId="11" xfId="52" applyNumberFormat="1" applyFont="1" applyFill="1" applyBorder="1" applyAlignment="1">
      <alignment horizontal="right" vertical="center"/>
      <protection/>
    </xf>
    <xf numFmtId="3" fontId="35" fillId="6" borderId="12" xfId="52" applyNumberFormat="1" applyFont="1" applyFill="1" applyBorder="1" applyAlignment="1">
      <alignment horizontal="right" vertical="center"/>
      <protection/>
    </xf>
    <xf numFmtId="9" fontId="35" fillId="6" borderId="11" xfId="70" applyFont="1" applyFill="1" applyBorder="1" applyAlignment="1">
      <alignment vertical="center"/>
    </xf>
    <xf numFmtId="0" fontId="6" fillId="0" borderId="16" xfId="52" applyFont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47" fillId="0" borderId="0" xfId="52" applyFont="1" applyAlignment="1">
      <alignment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24" xfId="52" applyFont="1" applyFill="1" applyBorder="1" applyAlignment="1">
      <alignment horizontal="center" vertical="center"/>
      <protection/>
    </xf>
    <xf numFmtId="3" fontId="6" fillId="0" borderId="22" xfId="52" applyNumberFormat="1" applyFont="1" applyBorder="1" applyAlignment="1">
      <alignment horizontal="right" vertical="center"/>
      <protection/>
    </xf>
    <xf numFmtId="3" fontId="6" fillId="0" borderId="32" xfId="52" applyNumberFormat="1" applyFont="1" applyBorder="1" applyAlignment="1">
      <alignment vertical="center"/>
      <protection/>
    </xf>
    <xf numFmtId="9" fontId="6" fillId="0" borderId="22" xfId="70" applyFont="1" applyBorder="1" applyAlignment="1">
      <alignment vertical="center"/>
    </xf>
    <xf numFmtId="0" fontId="6" fillId="0" borderId="17" xfId="52" applyFont="1" applyBorder="1" applyAlignment="1">
      <alignment horizontal="center" vertical="center"/>
      <protection/>
    </xf>
    <xf numFmtId="0" fontId="6" fillId="0" borderId="39" xfId="52" applyFont="1" applyFill="1" applyBorder="1" applyAlignment="1">
      <alignment horizontal="center" vertical="center"/>
      <protection/>
    </xf>
    <xf numFmtId="3" fontId="6" fillId="0" borderId="30" xfId="52" applyNumberFormat="1" applyFont="1" applyBorder="1" applyAlignment="1">
      <alignment horizontal="right" vertical="center"/>
      <protection/>
    </xf>
    <xf numFmtId="3" fontId="6" fillId="0" borderId="33" xfId="52" applyNumberFormat="1" applyFont="1" applyBorder="1" applyAlignment="1">
      <alignment vertical="center"/>
      <protection/>
    </xf>
    <xf numFmtId="9" fontId="6" fillId="0" borderId="30" xfId="70" applyFont="1" applyBorder="1" applyAlignment="1">
      <alignment vertical="center"/>
    </xf>
    <xf numFmtId="3" fontId="47" fillId="0" borderId="0" xfId="52" applyNumberFormat="1" applyFont="1" applyAlignment="1">
      <alignment vertical="center"/>
      <protection/>
    </xf>
    <xf numFmtId="0" fontId="6" fillId="0" borderId="25" xfId="52" applyFont="1" applyBorder="1" applyAlignment="1">
      <alignment horizontal="center" vertical="center"/>
      <protection/>
    </xf>
    <xf numFmtId="9" fontId="35" fillId="18" borderId="14" xfId="70" applyFont="1" applyFill="1" applyBorder="1" applyAlignment="1">
      <alignment horizontal="right" vertical="center"/>
    </xf>
    <xf numFmtId="3" fontId="35" fillId="36" borderId="14" xfId="52" applyNumberFormat="1" applyFont="1" applyFill="1" applyBorder="1" applyAlignment="1">
      <alignment horizontal="right" vertical="center"/>
      <protection/>
    </xf>
    <xf numFmtId="9" fontId="35" fillId="36" borderId="14" xfId="70" applyFont="1" applyFill="1" applyBorder="1" applyAlignment="1">
      <alignment horizontal="right" vertical="center"/>
    </xf>
    <xf numFmtId="49" fontId="4" fillId="0" borderId="0" xfId="52" applyNumberFormat="1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3" fontId="4" fillId="0" borderId="0" xfId="52" applyNumberFormat="1" applyFont="1" applyAlignment="1">
      <alignment horizontal="right" vertical="center"/>
      <protection/>
    </xf>
    <xf numFmtId="49" fontId="4" fillId="0" borderId="0" xfId="52" applyNumberFormat="1" applyFont="1" applyAlignment="1">
      <alignment vertical="center"/>
      <protection/>
    </xf>
    <xf numFmtId="0" fontId="4" fillId="0" borderId="0" xfId="52" applyFont="1" applyAlignment="1">
      <alignment horizontal="right" vertical="center"/>
      <protection/>
    </xf>
    <xf numFmtId="0" fontId="107" fillId="0" borderId="0" xfId="52" applyFont="1" applyAlignment="1">
      <alignment vertical="center"/>
      <protection/>
    </xf>
    <xf numFmtId="0" fontId="46" fillId="36" borderId="14" xfId="52" applyFont="1" applyFill="1" applyBorder="1" applyAlignment="1">
      <alignment horizontal="center" vertical="center"/>
      <protection/>
    </xf>
    <xf numFmtId="0" fontId="35" fillId="18" borderId="27" xfId="52" applyFont="1" applyFill="1" applyBorder="1" applyAlignment="1">
      <alignment horizontal="center" vertical="center"/>
      <protection/>
    </xf>
    <xf numFmtId="3" fontId="35" fillId="18" borderId="27" xfId="52" applyNumberFormat="1" applyFont="1" applyFill="1" applyBorder="1" applyAlignment="1">
      <alignment horizontal="right" vertical="center"/>
      <protection/>
    </xf>
    <xf numFmtId="9" fontId="35" fillId="18" borderId="65" xfId="70" applyFont="1" applyFill="1" applyBorder="1" applyAlignment="1">
      <alignment horizontal="right" vertical="center"/>
    </xf>
    <xf numFmtId="3" fontId="4" fillId="0" borderId="0" xfId="52" applyNumberFormat="1" applyFont="1" applyAlignment="1">
      <alignment horizontal="center" vertical="center"/>
      <protection/>
    </xf>
    <xf numFmtId="49" fontId="36" fillId="6" borderId="16" xfId="52" applyNumberFormat="1" applyFont="1" applyFill="1" applyBorder="1" applyAlignment="1">
      <alignment vertical="center" wrapText="1"/>
      <protection/>
    </xf>
    <xf numFmtId="49" fontId="36" fillId="6" borderId="16" xfId="52" applyNumberFormat="1" applyFont="1" applyFill="1" applyBorder="1" applyAlignment="1">
      <alignment horizontal="center" vertical="center" wrapText="1"/>
      <protection/>
    </xf>
    <xf numFmtId="3" fontId="36" fillId="6" borderId="16" xfId="52" applyNumberFormat="1" applyFont="1" applyFill="1" applyBorder="1" applyAlignment="1">
      <alignment horizontal="right" vertical="center"/>
      <protection/>
    </xf>
    <xf numFmtId="9" fontId="36" fillId="6" borderId="62" xfId="70" applyFont="1" applyFill="1" applyBorder="1" applyAlignment="1">
      <alignment horizontal="right" vertical="center"/>
    </xf>
    <xf numFmtId="49" fontId="35" fillId="0" borderId="16" xfId="52" applyNumberFormat="1" applyFont="1" applyFill="1" applyBorder="1" applyAlignment="1">
      <alignment vertical="center" wrapText="1"/>
      <protection/>
    </xf>
    <xf numFmtId="49" fontId="35" fillId="0" borderId="16" xfId="52" applyNumberFormat="1" applyFont="1" applyFill="1" applyBorder="1" applyAlignment="1">
      <alignment horizontal="center" vertical="center" wrapText="1"/>
      <protection/>
    </xf>
    <xf numFmtId="3" fontId="35" fillId="0" borderId="16" xfId="52" applyNumberFormat="1" applyFont="1" applyFill="1" applyBorder="1" applyAlignment="1">
      <alignment horizontal="right" vertical="center"/>
      <protection/>
    </xf>
    <xf numFmtId="9" fontId="35" fillId="0" borderId="62" xfId="70" applyFont="1" applyFill="1" applyBorder="1" applyAlignment="1">
      <alignment horizontal="right" vertical="center"/>
    </xf>
    <xf numFmtId="49" fontId="5" fillId="0" borderId="16" xfId="52" applyNumberFormat="1" applyFont="1" applyFill="1" applyBorder="1" applyAlignment="1">
      <alignment vertical="center" wrapText="1"/>
      <protection/>
    </xf>
    <xf numFmtId="3" fontId="5" fillId="0" borderId="16" xfId="52" applyNumberFormat="1" applyFont="1" applyFill="1" applyBorder="1" applyAlignment="1">
      <alignment horizontal="right" vertical="center"/>
      <protection/>
    </xf>
    <xf numFmtId="9" fontId="5" fillId="0" borderId="62" xfId="70" applyFont="1" applyFill="1" applyBorder="1" applyAlignment="1">
      <alignment horizontal="right" vertical="center"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3" fontId="6" fillId="0" borderId="16" xfId="52" applyNumberFormat="1" applyFont="1" applyFill="1" applyBorder="1" applyAlignment="1">
      <alignment horizontal="right" vertical="center"/>
      <protection/>
    </xf>
    <xf numFmtId="9" fontId="6" fillId="0" borderId="62" xfId="70" applyFont="1" applyFill="1" applyBorder="1" applyAlignment="1">
      <alignment horizontal="right" vertical="center"/>
    </xf>
    <xf numFmtId="49" fontId="5" fillId="0" borderId="16" xfId="52" applyNumberFormat="1" applyFont="1" applyFill="1" applyBorder="1" applyAlignment="1">
      <alignment horizontal="left" vertical="center" wrapText="1"/>
      <protection/>
    </xf>
    <xf numFmtId="4" fontId="4" fillId="0" borderId="0" xfId="52" applyNumberFormat="1" applyFont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left" vertical="center" wrapText="1"/>
      <protection/>
    </xf>
    <xf numFmtId="49" fontId="35" fillId="0" borderId="18" xfId="52" applyNumberFormat="1" applyFont="1" applyFill="1" applyBorder="1" applyAlignment="1">
      <alignment horizontal="left" vertical="center" wrapText="1"/>
      <protection/>
    </xf>
    <xf numFmtId="49" fontId="35" fillId="0" borderId="16" xfId="52" applyNumberFormat="1" applyFont="1" applyFill="1" applyBorder="1" applyAlignment="1">
      <alignment horizontal="left" vertical="center" wrapText="1"/>
      <protection/>
    </xf>
    <xf numFmtId="0" fontId="47" fillId="0" borderId="0" xfId="52" applyFont="1" applyAlignment="1">
      <alignment horizontal="center" vertical="center"/>
      <protection/>
    </xf>
    <xf numFmtId="3" fontId="5" fillId="0" borderId="0" xfId="52" applyNumberFormat="1" applyFont="1" applyBorder="1" applyAlignment="1">
      <alignment horizontal="right" vertical="center"/>
      <protection/>
    </xf>
    <xf numFmtId="3" fontId="5" fillId="0" borderId="16" xfId="52" applyNumberFormat="1" applyFont="1" applyBorder="1" applyAlignment="1">
      <alignment horizontal="right" vertical="center"/>
      <protection/>
    </xf>
    <xf numFmtId="0" fontId="35" fillId="18" borderId="16" xfId="52" applyFont="1" applyFill="1" applyBorder="1" applyAlignment="1">
      <alignment horizontal="center" vertical="center"/>
      <protection/>
    </xf>
    <xf numFmtId="3" fontId="35" fillId="18" borderId="16" xfId="52" applyNumberFormat="1" applyFont="1" applyFill="1" applyBorder="1" applyAlignment="1">
      <alignment horizontal="right" vertical="center"/>
      <protection/>
    </xf>
    <xf numFmtId="9" fontId="35" fillId="18" borderId="62" xfId="70" applyFont="1" applyFill="1" applyBorder="1" applyAlignment="1">
      <alignment horizontal="right" vertical="center"/>
    </xf>
    <xf numFmtId="49" fontId="36" fillId="6" borderId="27" xfId="52" applyNumberFormat="1" applyFont="1" applyFill="1" applyBorder="1" applyAlignment="1">
      <alignment vertical="center" wrapText="1"/>
      <protection/>
    </xf>
    <xf numFmtId="49" fontId="36" fillId="6" borderId="27" xfId="52" applyNumberFormat="1" applyFont="1" applyFill="1" applyBorder="1" applyAlignment="1">
      <alignment horizontal="center" vertical="center" wrapText="1"/>
      <protection/>
    </xf>
    <xf numFmtId="3" fontId="36" fillId="6" borderId="27" xfId="52" applyNumberFormat="1" applyFont="1" applyFill="1" applyBorder="1" applyAlignment="1">
      <alignment horizontal="right" vertical="center"/>
      <protection/>
    </xf>
    <xf numFmtId="9" fontId="36" fillId="6" borderId="65" xfId="70" applyFont="1" applyFill="1" applyBorder="1" applyAlignment="1">
      <alignment horizontal="right" vertical="center"/>
    </xf>
    <xf numFmtId="49" fontId="6" fillId="0" borderId="27" xfId="52" applyNumberFormat="1" applyFont="1" applyFill="1" applyBorder="1" applyAlignment="1">
      <alignment horizontal="center" vertical="center" wrapText="1"/>
      <protection/>
    </xf>
    <xf numFmtId="3" fontId="6" fillId="0" borderId="27" xfId="52" applyNumberFormat="1" applyFont="1" applyFill="1" applyBorder="1" applyAlignment="1">
      <alignment horizontal="right" vertical="center"/>
      <protection/>
    </xf>
    <xf numFmtId="9" fontId="6" fillId="0" borderId="65" xfId="70" applyFont="1" applyFill="1" applyBorder="1" applyAlignment="1">
      <alignment horizontal="right" vertical="center"/>
    </xf>
    <xf numFmtId="3" fontId="103" fillId="6" borderId="16" xfId="52" applyNumberFormat="1" applyFont="1" applyFill="1" applyBorder="1" applyAlignment="1">
      <alignment horizontal="right" vertical="center"/>
      <protection/>
    </xf>
    <xf numFmtId="49" fontId="5" fillId="0" borderId="18" xfId="52" applyNumberFormat="1" applyFont="1" applyFill="1" applyBorder="1" applyAlignment="1">
      <alignment horizontal="center" vertical="center" wrapText="1"/>
      <protection/>
    </xf>
    <xf numFmtId="3" fontId="5" fillId="0" borderId="18" xfId="52" applyNumberFormat="1" applyFont="1" applyFill="1" applyBorder="1" applyAlignment="1">
      <alignment horizontal="right" vertical="center"/>
      <protection/>
    </xf>
    <xf numFmtId="0" fontId="49" fillId="0" borderId="0" xfId="52" applyFont="1" applyAlignment="1">
      <alignment horizontal="center" vertical="top"/>
      <protection/>
    </xf>
    <xf numFmtId="0" fontId="101" fillId="0" borderId="32" xfId="52" applyFont="1" applyFill="1" applyBorder="1" applyAlignment="1">
      <alignment horizontal="left" vertical="center" wrapText="1"/>
      <protection/>
    </xf>
    <xf numFmtId="0" fontId="16" fillId="33" borderId="14" xfId="52" applyFont="1" applyFill="1" applyBorder="1" applyAlignment="1">
      <alignment horizontal="center" vertical="center"/>
      <protection/>
    </xf>
    <xf numFmtId="0" fontId="16" fillId="33" borderId="26" xfId="52" applyFont="1" applyFill="1" applyBorder="1" applyAlignment="1">
      <alignment horizontal="center" vertical="center" wrapText="1"/>
      <protection/>
    </xf>
    <xf numFmtId="0" fontId="16" fillId="33" borderId="14" xfId="52" applyFont="1" applyFill="1" applyBorder="1" applyAlignment="1">
      <alignment horizontal="center" vertical="center" wrapText="1"/>
      <protection/>
    </xf>
    <xf numFmtId="0" fontId="16" fillId="33" borderId="37" xfId="52" applyFont="1" applyFill="1" applyBorder="1" applyAlignment="1">
      <alignment horizontal="center" vertical="center" wrapText="1"/>
      <protection/>
    </xf>
    <xf numFmtId="49" fontId="16" fillId="35" borderId="66" xfId="52" applyNumberFormat="1" applyFont="1" applyFill="1" applyBorder="1" applyAlignment="1">
      <alignment horizontal="center" vertical="center"/>
      <protection/>
    </xf>
    <xf numFmtId="0" fontId="3" fillId="35" borderId="43" xfId="52" applyFont="1" applyFill="1" applyBorder="1" applyAlignment="1">
      <alignment horizontal="center"/>
      <protection/>
    </xf>
    <xf numFmtId="0" fontId="16" fillId="35" borderId="43" xfId="52" applyFont="1" applyFill="1" applyBorder="1" applyAlignment="1">
      <alignment vertical="center" wrapText="1"/>
      <protection/>
    </xf>
    <xf numFmtId="0" fontId="108" fillId="35" borderId="43" xfId="52" applyFont="1" applyFill="1" applyBorder="1" applyAlignment="1">
      <alignment horizontal="center"/>
      <protection/>
    </xf>
    <xf numFmtId="3" fontId="16" fillId="35" borderId="43" xfId="52" applyNumberFormat="1" applyFont="1" applyFill="1" applyBorder="1" applyAlignment="1">
      <alignment horizontal="right" vertical="center" wrapText="1"/>
      <protection/>
    </xf>
    <xf numFmtId="3" fontId="97" fillId="35" borderId="43" xfId="52" applyNumberFormat="1" applyFont="1" applyFill="1" applyBorder="1" applyAlignment="1">
      <alignment horizontal="right" vertical="center" wrapText="1"/>
      <protection/>
    </xf>
    <xf numFmtId="3" fontId="16" fillId="35" borderId="44" xfId="52" applyNumberFormat="1" applyFont="1" applyFill="1" applyBorder="1" applyAlignment="1">
      <alignment horizontal="right" vertical="center" wrapText="1"/>
      <protection/>
    </xf>
    <xf numFmtId="49" fontId="16" fillId="34" borderId="16" xfId="52" applyNumberFormat="1" applyFont="1" applyFill="1" applyBorder="1" applyAlignment="1">
      <alignment horizontal="center" vertical="center"/>
      <protection/>
    </xf>
    <xf numFmtId="0" fontId="51" fillId="34" borderId="16" xfId="52" applyFont="1" applyFill="1" applyBorder="1" applyAlignment="1">
      <alignment vertical="center" wrapText="1"/>
      <protection/>
    </xf>
    <xf numFmtId="49" fontId="97" fillId="34" borderId="16" xfId="52" applyNumberFormat="1" applyFont="1" applyFill="1" applyBorder="1" applyAlignment="1">
      <alignment horizontal="center" vertical="center"/>
      <protection/>
    </xf>
    <xf numFmtId="3" fontId="51" fillId="34" borderId="16" xfId="52" applyNumberFormat="1" applyFont="1" applyFill="1" applyBorder="1" applyAlignment="1">
      <alignment horizontal="right" vertical="center"/>
      <protection/>
    </xf>
    <xf numFmtId="3" fontId="51" fillId="34" borderId="25" xfId="52" applyNumberFormat="1" applyFont="1" applyFill="1" applyBorder="1" applyAlignment="1">
      <alignment horizontal="right" vertical="center"/>
      <protection/>
    </xf>
    <xf numFmtId="49" fontId="14" fillId="34" borderId="16" xfId="52" applyNumberFormat="1" applyFont="1" applyFill="1" applyBorder="1" applyAlignment="1">
      <alignment horizontal="center" vertical="center"/>
      <protection/>
    </xf>
    <xf numFmtId="3" fontId="15" fillId="34" borderId="16" xfId="52" applyNumberFormat="1" applyFont="1" applyFill="1" applyBorder="1" applyAlignment="1">
      <alignment vertical="center"/>
      <protection/>
    </xf>
    <xf numFmtId="3" fontId="14" fillId="34" borderId="16" xfId="52" applyNumberFormat="1" applyFont="1" applyFill="1" applyBorder="1" applyAlignment="1">
      <alignment horizontal="right" vertical="center" wrapText="1"/>
      <protection/>
    </xf>
    <xf numFmtId="49" fontId="14" fillId="34" borderId="27" xfId="52" applyNumberFormat="1" applyFont="1" applyFill="1" applyBorder="1" applyAlignment="1">
      <alignment horizontal="center" vertical="center"/>
      <protection/>
    </xf>
    <xf numFmtId="49" fontId="16" fillId="35" borderId="67" xfId="52" applyNumberFormat="1" applyFont="1" applyFill="1" applyBorder="1" applyAlignment="1">
      <alignment horizontal="center" vertical="center"/>
      <protection/>
    </xf>
    <xf numFmtId="49" fontId="14" fillId="35" borderId="16" xfId="52" applyNumberFormat="1" applyFont="1" applyFill="1" applyBorder="1" applyAlignment="1">
      <alignment horizontal="center" vertical="center"/>
      <protection/>
    </xf>
    <xf numFmtId="49" fontId="16" fillId="35" borderId="27" xfId="52" applyNumberFormat="1" applyFont="1" applyFill="1" applyBorder="1" applyAlignment="1">
      <alignment horizontal="left" vertical="center" wrapText="1"/>
      <protection/>
    </xf>
    <xf numFmtId="49" fontId="95" fillId="35" borderId="27" xfId="52" applyNumberFormat="1" applyFont="1" applyFill="1" applyBorder="1" applyAlignment="1">
      <alignment horizontal="center" vertical="center"/>
      <protection/>
    </xf>
    <xf numFmtId="3" fontId="16" fillId="35" borderId="16" xfId="52" applyNumberFormat="1" applyFont="1" applyFill="1" applyBorder="1" applyAlignment="1">
      <alignment horizontal="right" vertical="center" wrapText="1"/>
      <protection/>
    </xf>
    <xf numFmtId="3" fontId="16" fillId="35" borderId="25" xfId="52" applyNumberFormat="1" applyFont="1" applyFill="1" applyBorder="1" applyAlignment="1">
      <alignment horizontal="right" vertical="center" wrapText="1"/>
      <protection/>
    </xf>
    <xf numFmtId="49" fontId="16" fillId="34" borderId="27" xfId="52" applyNumberFormat="1" applyFont="1" applyFill="1" applyBorder="1" applyAlignment="1">
      <alignment horizontal="center" vertical="center"/>
      <protection/>
    </xf>
    <xf numFmtId="49" fontId="16" fillId="34" borderId="27" xfId="52" applyNumberFormat="1" applyFont="1" applyFill="1" applyBorder="1" applyAlignment="1">
      <alignment horizontal="left" vertical="center" wrapText="1"/>
      <protection/>
    </xf>
    <xf numFmtId="49" fontId="97" fillId="34" borderId="27" xfId="52" applyNumberFormat="1" applyFont="1" applyFill="1" applyBorder="1" applyAlignment="1">
      <alignment horizontal="center" vertical="center"/>
      <protection/>
    </xf>
    <xf numFmtId="49" fontId="95" fillId="34" borderId="18" xfId="52" applyNumberFormat="1" applyFont="1" applyFill="1" applyBorder="1" applyAlignment="1">
      <alignment horizontal="center" vertical="center"/>
      <protection/>
    </xf>
    <xf numFmtId="49" fontId="95" fillId="34" borderId="18" xfId="52" applyNumberFormat="1" applyFont="1" applyFill="1" applyBorder="1" applyAlignment="1">
      <alignment horizontal="center" vertical="center" wrapText="1"/>
      <protection/>
    </xf>
    <xf numFmtId="3" fontId="14" fillId="34" borderId="27" xfId="52" applyNumberFormat="1" applyFont="1" applyFill="1" applyBorder="1" applyAlignment="1">
      <alignment horizontal="right" vertical="center" wrapText="1"/>
      <protection/>
    </xf>
    <xf numFmtId="3" fontId="15" fillId="34" borderId="16" xfId="52" applyNumberFormat="1" applyFont="1" applyFill="1" applyBorder="1" applyAlignment="1">
      <alignment horizontal="right" vertical="center"/>
      <protection/>
    </xf>
    <xf numFmtId="3" fontId="14" fillId="34" borderId="16" xfId="52" applyNumberFormat="1" applyFont="1" applyFill="1" applyBorder="1" applyAlignment="1">
      <alignment vertical="center"/>
      <protection/>
    </xf>
    <xf numFmtId="3" fontId="14" fillId="34" borderId="16" xfId="52" applyNumberFormat="1" applyFont="1" applyFill="1" applyBorder="1" applyAlignment="1">
      <alignment horizontal="right" vertical="center"/>
      <protection/>
    </xf>
    <xf numFmtId="3" fontId="14" fillId="34" borderId="25" xfId="52" applyNumberFormat="1" applyFont="1" applyFill="1" applyBorder="1" applyAlignment="1">
      <alignment horizontal="right" vertical="center"/>
      <protection/>
    </xf>
    <xf numFmtId="49" fontId="16" fillId="35" borderId="16" xfId="52" applyNumberFormat="1" applyFont="1" applyFill="1" applyBorder="1" applyAlignment="1">
      <alignment horizontal="left" vertical="center" wrapText="1"/>
      <protection/>
    </xf>
    <xf numFmtId="49" fontId="14" fillId="35" borderId="27" xfId="52" applyNumberFormat="1" applyFont="1" applyFill="1" applyBorder="1" applyAlignment="1">
      <alignment horizontal="center" vertical="center"/>
      <protection/>
    </xf>
    <xf numFmtId="3" fontId="16" fillId="35" borderId="27" xfId="52" applyNumberFormat="1" applyFont="1" applyFill="1" applyBorder="1" applyAlignment="1">
      <alignment horizontal="right" vertical="center" wrapText="1"/>
      <protection/>
    </xf>
    <xf numFmtId="3" fontId="16" fillId="35" borderId="38" xfId="52" applyNumberFormat="1" applyFont="1" applyFill="1" applyBorder="1" applyAlignment="1">
      <alignment horizontal="right" vertical="center" wrapText="1"/>
      <protection/>
    </xf>
    <xf numFmtId="3" fontId="16" fillId="34" borderId="27" xfId="52" applyNumberFormat="1" applyFont="1" applyFill="1" applyBorder="1" applyAlignment="1">
      <alignment horizontal="right" vertical="center" wrapText="1"/>
      <protection/>
    </xf>
    <xf numFmtId="3" fontId="16" fillId="34" borderId="16" xfId="52" applyNumberFormat="1" applyFont="1" applyFill="1" applyBorder="1" applyAlignment="1">
      <alignment vertical="center"/>
      <protection/>
    </xf>
    <xf numFmtId="3" fontId="16" fillId="34" borderId="16" xfId="52" applyNumberFormat="1" applyFont="1" applyFill="1" applyBorder="1" applyAlignment="1">
      <alignment horizontal="right" vertical="center"/>
      <protection/>
    </xf>
    <xf numFmtId="3" fontId="16" fillId="34" borderId="25" xfId="52" applyNumberFormat="1" applyFont="1" applyFill="1" applyBorder="1" applyAlignment="1">
      <alignment horizontal="right" vertical="center"/>
      <protection/>
    </xf>
    <xf numFmtId="3" fontId="14" fillId="34" borderId="68" xfId="52" applyNumberFormat="1" applyFont="1" applyFill="1" applyBorder="1" applyAlignment="1">
      <alignment vertical="center"/>
      <protection/>
    </xf>
    <xf numFmtId="3" fontId="14" fillId="34" borderId="69" xfId="52" applyNumberFormat="1" applyFont="1" applyFill="1" applyBorder="1" applyAlignment="1">
      <alignment horizontal="right" vertical="center"/>
      <protection/>
    </xf>
    <xf numFmtId="49" fontId="16" fillId="35" borderId="16" xfId="52" applyNumberFormat="1" applyFont="1" applyFill="1" applyBorder="1" applyAlignment="1">
      <alignment horizontal="center" vertical="center"/>
      <protection/>
    </xf>
    <xf numFmtId="3" fontId="16" fillId="34" borderId="38" xfId="52" applyNumberFormat="1" applyFont="1" applyFill="1" applyBorder="1" applyAlignment="1">
      <alignment horizontal="right" vertical="center" wrapText="1"/>
      <protection/>
    </xf>
    <xf numFmtId="49" fontId="14" fillId="34" borderId="27" xfId="52" applyNumberFormat="1" applyFont="1" applyFill="1" applyBorder="1" applyAlignment="1">
      <alignment horizontal="center" vertical="center" wrapText="1"/>
      <protection/>
    </xf>
    <xf numFmtId="3" fontId="14" fillId="34" borderId="27" xfId="52" applyNumberFormat="1" applyFont="1" applyFill="1" applyBorder="1" applyAlignment="1">
      <alignment vertical="center"/>
      <protection/>
    </xf>
    <xf numFmtId="3" fontId="14" fillId="34" borderId="27" xfId="52" applyNumberFormat="1" applyFont="1" applyFill="1" applyBorder="1" applyAlignment="1">
      <alignment horizontal="right" vertical="center"/>
      <protection/>
    </xf>
    <xf numFmtId="3" fontId="14" fillId="34" borderId="38" xfId="52" applyNumberFormat="1" applyFont="1" applyFill="1" applyBorder="1" applyAlignment="1">
      <alignment horizontal="right" vertical="center"/>
      <protection/>
    </xf>
    <xf numFmtId="49" fontId="14" fillId="34" borderId="18" xfId="52" applyNumberFormat="1" applyFont="1" applyFill="1" applyBorder="1" applyAlignment="1">
      <alignment horizontal="center" vertical="center"/>
      <protection/>
    </xf>
    <xf numFmtId="49" fontId="14" fillId="34" borderId="18" xfId="52" applyNumberFormat="1" applyFont="1" applyFill="1" applyBorder="1" applyAlignment="1">
      <alignment horizontal="center" vertical="center" wrapText="1"/>
      <protection/>
    </xf>
    <xf numFmtId="49" fontId="97" fillId="35" borderId="16" xfId="52" applyNumberFormat="1" applyFont="1" applyFill="1" applyBorder="1" applyAlignment="1">
      <alignment horizontal="center" vertical="center"/>
      <protection/>
    </xf>
    <xf numFmtId="0" fontId="97" fillId="34" borderId="11" xfId="52" applyFont="1" applyFill="1" applyBorder="1" applyAlignment="1">
      <alignment horizontal="left" vertical="center" wrapText="1"/>
      <protection/>
    </xf>
    <xf numFmtId="49" fontId="95" fillId="34" borderId="18" xfId="52" applyNumberFormat="1" applyFont="1" applyFill="1" applyBorder="1" applyAlignment="1">
      <alignment vertical="center"/>
      <protection/>
    </xf>
    <xf numFmtId="49" fontId="14" fillId="34" borderId="68" xfId="52" applyNumberFormat="1" applyFont="1" applyFill="1" applyBorder="1" applyAlignment="1">
      <alignment horizontal="center" vertical="center"/>
      <protection/>
    </xf>
    <xf numFmtId="3" fontId="14" fillId="34" borderId="68" xfId="52" applyNumberFormat="1" applyFont="1" applyFill="1" applyBorder="1" applyAlignment="1">
      <alignment horizontal="right" vertical="center"/>
      <protection/>
    </xf>
    <xf numFmtId="49" fontId="95" fillId="34" borderId="68" xfId="52" applyNumberFormat="1" applyFont="1" applyFill="1" applyBorder="1" applyAlignment="1">
      <alignment vertical="center"/>
      <protection/>
    </xf>
    <xf numFmtId="3" fontId="14" fillId="0" borderId="16" xfId="52" applyNumberFormat="1" applyFont="1" applyFill="1" applyBorder="1" applyAlignment="1">
      <alignment horizontal="right" vertical="center" wrapText="1"/>
      <protection/>
    </xf>
    <xf numFmtId="0" fontId="16" fillId="34" borderId="16" xfId="52" applyFont="1" applyFill="1" applyBorder="1" applyAlignment="1">
      <alignment vertical="center" wrapText="1"/>
      <protection/>
    </xf>
    <xf numFmtId="3" fontId="14" fillId="34" borderId="38" xfId="52" applyNumberFormat="1" applyFont="1" applyFill="1" applyBorder="1" applyAlignment="1">
      <alignment horizontal="right" vertical="center" wrapText="1"/>
      <protection/>
    </xf>
    <xf numFmtId="0" fontId="16" fillId="34" borderId="27" xfId="52" applyFont="1" applyFill="1" applyBorder="1" applyAlignment="1">
      <alignment vertical="center" wrapText="1"/>
      <protection/>
    </xf>
    <xf numFmtId="3" fontId="16" fillId="34" borderId="27" xfId="52" applyNumberFormat="1" applyFont="1" applyFill="1" applyBorder="1" applyAlignment="1">
      <alignment vertical="center" wrapText="1"/>
      <protection/>
    </xf>
    <xf numFmtId="0" fontId="16" fillId="34" borderId="38" xfId="52" applyFont="1" applyFill="1" applyBorder="1" applyAlignment="1">
      <alignment horizontal="right" vertical="center" wrapText="1"/>
      <protection/>
    </xf>
    <xf numFmtId="49" fontId="95" fillId="34" borderId="16" xfId="52" applyNumberFormat="1" applyFont="1" applyFill="1" applyBorder="1" applyAlignment="1">
      <alignment horizontal="center" vertical="center"/>
      <protection/>
    </xf>
    <xf numFmtId="49" fontId="95" fillId="34" borderId="16" xfId="52" applyNumberFormat="1" applyFont="1" applyFill="1" applyBorder="1" applyAlignment="1">
      <alignment horizontal="left" vertical="center" wrapText="1"/>
      <protection/>
    </xf>
    <xf numFmtId="0" fontId="14" fillId="34" borderId="38" xfId="52" applyFont="1" applyFill="1" applyBorder="1" applyAlignment="1">
      <alignment horizontal="right" vertical="center" wrapText="1"/>
      <protection/>
    </xf>
    <xf numFmtId="49" fontId="19" fillId="33" borderId="13" xfId="52" applyNumberFormat="1" applyFont="1" applyFill="1" applyBorder="1" applyAlignment="1">
      <alignment horizontal="center" vertical="center"/>
      <protection/>
    </xf>
    <xf numFmtId="0" fontId="37" fillId="0" borderId="0" xfId="62" applyNumberFormat="1" applyFont="1" applyFill="1" applyBorder="1" applyAlignment="1" applyProtection="1">
      <alignment horizontal="left" vertical="center"/>
      <protection locked="0"/>
    </xf>
    <xf numFmtId="0" fontId="10" fillId="0" borderId="0" xfId="62" applyNumberFormat="1" applyFont="1" applyFill="1" applyBorder="1" applyAlignment="1" applyProtection="1">
      <alignment vertical="center" wrapText="1"/>
      <protection locked="0"/>
    </xf>
    <xf numFmtId="0" fontId="53" fillId="0" borderId="0" xfId="62" applyNumberFormat="1" applyFont="1" applyFill="1" applyBorder="1" applyAlignment="1" applyProtection="1">
      <alignment horizontal="right" wrapText="1"/>
      <protection locked="0"/>
    </xf>
    <xf numFmtId="0" fontId="54" fillId="0" borderId="0" xfId="62" applyNumberFormat="1" applyFont="1" applyFill="1" applyBorder="1" applyAlignment="1" applyProtection="1">
      <alignment horizontal="left" vertical="center"/>
      <protection locked="0"/>
    </xf>
    <xf numFmtId="49" fontId="38" fillId="40" borderId="18" xfId="62" applyNumberFormat="1" applyFont="1" applyFill="1" applyBorder="1" applyAlignment="1" applyProtection="1">
      <alignment horizontal="center" vertical="center" wrapText="1"/>
      <protection locked="0"/>
    </xf>
    <xf numFmtId="49" fontId="38" fillId="40" borderId="70" xfId="62" applyNumberFormat="1" applyFont="1" applyFill="1" applyBorder="1" applyAlignment="1" applyProtection="1">
      <alignment horizontal="center" vertical="center" wrapText="1"/>
      <protection locked="0"/>
    </xf>
    <xf numFmtId="49" fontId="38" fillId="40" borderId="71" xfId="62" applyNumberFormat="1" applyFont="1" applyFill="1" applyBorder="1" applyAlignment="1" applyProtection="1">
      <alignment horizontal="center" vertical="center" wrapText="1"/>
      <protection locked="0"/>
    </xf>
    <xf numFmtId="0" fontId="38" fillId="38" borderId="24" xfId="62" applyNumberFormat="1" applyFont="1" applyFill="1" applyBorder="1" applyAlignment="1" applyProtection="1">
      <alignment horizontal="center" vertical="center" wrapText="1"/>
      <protection locked="0"/>
    </xf>
    <xf numFmtId="0" fontId="38" fillId="38" borderId="18" xfId="62" applyNumberFormat="1" applyFont="1" applyFill="1" applyBorder="1" applyAlignment="1" applyProtection="1">
      <alignment horizontal="center" vertical="center"/>
      <protection locked="0"/>
    </xf>
    <xf numFmtId="0" fontId="38" fillId="38" borderId="21" xfId="62" applyNumberFormat="1" applyFont="1" applyFill="1" applyBorder="1" applyAlignment="1" applyProtection="1">
      <alignment horizontal="center" vertical="center" wrapText="1"/>
      <protection locked="0"/>
    </xf>
    <xf numFmtId="49" fontId="38" fillId="40" borderId="16" xfId="62" applyNumberFormat="1" applyFont="1" applyFill="1" applyBorder="1" applyAlignment="1" applyProtection="1">
      <alignment horizontal="center" vertical="center" wrapText="1"/>
      <protection locked="0"/>
    </xf>
    <xf numFmtId="49" fontId="38" fillId="40" borderId="72" xfId="62" applyNumberFormat="1" applyFont="1" applyFill="1" applyBorder="1" applyAlignment="1" applyProtection="1">
      <alignment horizontal="center" vertical="center" wrapText="1"/>
      <protection locked="0"/>
    </xf>
    <xf numFmtId="0" fontId="38" fillId="38" borderId="25" xfId="62" applyNumberFormat="1" applyFont="1" applyFill="1" applyBorder="1" applyAlignment="1" applyProtection="1">
      <alignment horizontal="center" vertical="center" wrapText="1"/>
      <protection locked="0"/>
    </xf>
    <xf numFmtId="0" fontId="38" fillId="38" borderId="16" xfId="62" applyNumberFormat="1" applyFont="1" applyFill="1" applyBorder="1" applyAlignment="1" applyProtection="1">
      <alignment horizontal="center" vertical="center"/>
      <protection locked="0"/>
    </xf>
    <xf numFmtId="0" fontId="38" fillId="38" borderId="20" xfId="62" applyNumberFormat="1" applyFont="1" applyFill="1" applyBorder="1" applyAlignment="1" applyProtection="1">
      <alignment horizontal="center" vertical="center"/>
      <protection locked="0"/>
    </xf>
    <xf numFmtId="49" fontId="38" fillId="41" borderId="16" xfId="62" applyNumberFormat="1" applyFont="1" applyFill="1" applyBorder="1" applyAlignment="1" applyProtection="1">
      <alignment horizontal="center" vertical="center" wrapText="1"/>
      <protection locked="0"/>
    </xf>
    <xf numFmtId="3" fontId="38" fillId="42" borderId="25" xfId="62" applyNumberFormat="1" applyFont="1" applyFill="1" applyBorder="1" applyAlignment="1" applyProtection="1">
      <alignment horizontal="right" vertical="center"/>
      <protection locked="0"/>
    </xf>
    <xf numFmtId="3" fontId="38" fillId="42" borderId="16" xfId="62" applyNumberFormat="1" applyFont="1" applyFill="1" applyBorder="1" applyAlignment="1" applyProtection="1">
      <alignment horizontal="right" vertical="center"/>
      <protection locked="0"/>
    </xf>
    <xf numFmtId="10" fontId="38" fillId="42" borderId="20" xfId="62" applyNumberFormat="1" applyFont="1" applyFill="1" applyBorder="1" applyAlignment="1" applyProtection="1">
      <alignment horizontal="right" vertical="center"/>
      <protection locked="0"/>
    </xf>
    <xf numFmtId="49" fontId="37" fillId="43" borderId="68" xfId="62" applyNumberFormat="1" applyFont="1" applyFill="1" applyBorder="1" applyAlignment="1" applyProtection="1">
      <alignment horizontal="center" vertical="center" wrapText="1"/>
      <protection locked="0"/>
    </xf>
    <xf numFmtId="3" fontId="39" fillId="44" borderId="25" xfId="62" applyNumberFormat="1" applyFont="1" applyFill="1" applyBorder="1" applyAlignment="1" applyProtection="1">
      <alignment horizontal="right" vertical="center"/>
      <protection locked="0"/>
    </xf>
    <xf numFmtId="3" fontId="39" fillId="44" borderId="16" xfId="62" applyNumberFormat="1" applyFont="1" applyFill="1" applyBorder="1" applyAlignment="1" applyProtection="1">
      <alignment horizontal="right" vertical="center"/>
      <protection locked="0"/>
    </xf>
    <xf numFmtId="10" fontId="39" fillId="44" borderId="20" xfId="62" applyNumberFormat="1" applyFont="1" applyFill="1" applyBorder="1" applyAlignment="1" applyProtection="1">
      <alignment horizontal="right" vertical="center"/>
      <protection locked="0"/>
    </xf>
    <xf numFmtId="3" fontId="38" fillId="35" borderId="38" xfId="62" applyNumberFormat="1" applyFont="1" applyFill="1" applyBorder="1" applyAlignment="1" applyProtection="1">
      <alignment horizontal="right" vertical="center"/>
      <protection locked="0"/>
    </xf>
    <xf numFmtId="3" fontId="38" fillId="35" borderId="27" xfId="62" applyNumberFormat="1" applyFont="1" applyFill="1" applyBorder="1" applyAlignment="1" applyProtection="1">
      <alignment horizontal="right" vertical="center"/>
      <protection locked="0"/>
    </xf>
    <xf numFmtId="10" fontId="38" fillId="35" borderId="34" xfId="62" applyNumberFormat="1" applyFont="1" applyFill="1" applyBorder="1" applyAlignment="1" applyProtection="1">
      <alignment horizontal="right" vertical="center"/>
      <protection locked="0"/>
    </xf>
    <xf numFmtId="3" fontId="37" fillId="0" borderId="25" xfId="62" applyNumberFormat="1" applyFont="1" applyFill="1" applyBorder="1" applyAlignment="1" applyProtection="1">
      <alignment vertical="center"/>
      <protection locked="0"/>
    </xf>
    <xf numFmtId="3" fontId="37" fillId="0" borderId="16" xfId="62" applyNumberFormat="1" applyFont="1" applyFill="1" applyBorder="1" applyAlignment="1" applyProtection="1">
      <alignment vertical="center"/>
      <protection locked="0"/>
    </xf>
    <xf numFmtId="10" fontId="37" fillId="0" borderId="20" xfId="62" applyNumberFormat="1" applyFont="1" applyFill="1" applyBorder="1" applyAlignment="1" applyProtection="1">
      <alignment horizontal="right" vertical="center"/>
      <protection locked="0"/>
    </xf>
    <xf numFmtId="3" fontId="40" fillId="0" borderId="25" xfId="62" applyNumberFormat="1" applyFont="1" applyFill="1" applyBorder="1" applyAlignment="1" applyProtection="1">
      <alignment horizontal="right" vertical="center"/>
      <protection locked="0"/>
    </xf>
    <xf numFmtId="3" fontId="40" fillId="0" borderId="16" xfId="62" applyNumberFormat="1" applyFont="1" applyFill="1" applyBorder="1" applyAlignment="1" applyProtection="1">
      <alignment horizontal="right" vertical="center"/>
      <protection locked="0"/>
    </xf>
    <xf numFmtId="10" fontId="40" fillId="0" borderId="20" xfId="62" applyNumberFormat="1" applyFont="1" applyFill="1" applyBorder="1" applyAlignment="1" applyProtection="1">
      <alignment horizontal="right" vertical="center"/>
      <protection locked="0"/>
    </xf>
    <xf numFmtId="49" fontId="37" fillId="43" borderId="73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4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25" xfId="62" applyNumberFormat="1" applyFont="1" applyFill="1" applyBorder="1" applyAlignment="1" applyProtection="1">
      <alignment horizontal="right" vertical="center"/>
      <protection locked="0"/>
    </xf>
    <xf numFmtId="3" fontId="37" fillId="0" borderId="16" xfId="62" applyNumberFormat="1" applyFont="1" applyFill="1" applyBorder="1" applyAlignment="1" applyProtection="1">
      <alignment horizontal="right" vertical="center"/>
      <protection locked="0"/>
    </xf>
    <xf numFmtId="3" fontId="5" fillId="0" borderId="16" xfId="62" applyNumberFormat="1" applyFont="1" applyFill="1" applyBorder="1" applyAlignment="1" applyProtection="1">
      <alignment horizontal="right" vertical="center"/>
      <protection locked="0"/>
    </xf>
    <xf numFmtId="49" fontId="37" fillId="43" borderId="0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5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6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24" xfId="62" applyNumberFormat="1" applyFont="1" applyFill="1" applyBorder="1" applyAlignment="1" applyProtection="1">
      <alignment horizontal="right" vertical="center"/>
      <protection locked="0"/>
    </xf>
    <xf numFmtId="3" fontId="5" fillId="0" borderId="18" xfId="62" applyNumberFormat="1" applyFont="1" applyFill="1" applyBorder="1" applyAlignment="1" applyProtection="1">
      <alignment horizontal="right" vertical="center"/>
      <protection locked="0"/>
    </xf>
    <xf numFmtId="10" fontId="37" fillId="0" borderId="21" xfId="62" applyNumberFormat="1" applyFont="1" applyFill="1" applyBorder="1" applyAlignment="1" applyProtection="1">
      <alignment horizontal="right" vertical="center"/>
      <protection locked="0"/>
    </xf>
    <xf numFmtId="49" fontId="37" fillId="43" borderId="72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7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25" xfId="62" applyNumberFormat="1" applyFont="1" applyFill="1" applyBorder="1" applyAlignment="1" applyProtection="1">
      <alignment horizontal="right" vertical="center"/>
      <protection locked="0"/>
    </xf>
    <xf numFmtId="49" fontId="37" fillId="43" borderId="7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9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38" xfId="62" applyNumberFormat="1" applyFont="1" applyFill="1" applyBorder="1" applyAlignment="1" applyProtection="1">
      <alignment horizontal="right" vertical="center"/>
      <protection locked="0"/>
    </xf>
    <xf numFmtId="3" fontId="37" fillId="0" borderId="27" xfId="62" applyNumberFormat="1" applyFont="1" applyFill="1" applyBorder="1" applyAlignment="1" applyProtection="1">
      <alignment horizontal="right" vertical="center"/>
      <protection locked="0"/>
    </xf>
    <xf numFmtId="10" fontId="37" fillId="0" borderId="34" xfId="62" applyNumberFormat="1" applyFont="1" applyFill="1" applyBorder="1" applyAlignment="1" applyProtection="1">
      <alignment horizontal="right" vertical="center"/>
      <protection locked="0"/>
    </xf>
    <xf numFmtId="3" fontId="38" fillId="35" borderId="25" xfId="62" applyNumberFormat="1" applyFont="1" applyFill="1" applyBorder="1" applyAlignment="1" applyProtection="1">
      <alignment horizontal="right" vertical="center"/>
      <protection locked="0"/>
    </xf>
    <xf numFmtId="3" fontId="38" fillId="35" borderId="16" xfId="62" applyNumberFormat="1" applyFont="1" applyFill="1" applyBorder="1" applyAlignment="1" applyProtection="1">
      <alignment horizontal="right" vertical="center"/>
      <protection locked="0"/>
    </xf>
    <xf numFmtId="10" fontId="38" fillId="35" borderId="20" xfId="62" applyNumberFormat="1" applyFont="1" applyFill="1" applyBorder="1" applyAlignment="1" applyProtection="1">
      <alignment horizontal="right" vertical="center"/>
      <protection locked="0"/>
    </xf>
    <xf numFmtId="3" fontId="39" fillId="44" borderId="25" xfId="62" applyNumberFormat="1" applyFont="1" applyFill="1" applyBorder="1" applyAlignment="1" applyProtection="1">
      <alignment horizontal="right" vertical="center"/>
      <protection locked="0"/>
    </xf>
    <xf numFmtId="49" fontId="37" fillId="43" borderId="69" xfId="62" applyNumberFormat="1" applyFont="1" applyFill="1" applyBorder="1" applyAlignment="1" applyProtection="1">
      <alignment vertical="center" wrapText="1"/>
      <protection locked="0"/>
    </xf>
    <xf numFmtId="49" fontId="37" fillId="43" borderId="0" xfId="62" applyNumberFormat="1" applyFont="1" applyFill="1" applyBorder="1" applyAlignment="1" applyProtection="1">
      <alignment vertical="center" wrapText="1"/>
      <protection locked="0"/>
    </xf>
    <xf numFmtId="49" fontId="37" fillId="43" borderId="80" xfId="62" applyNumberFormat="1" applyFont="1" applyFill="1" applyBorder="1" applyAlignment="1" applyProtection="1">
      <alignment vertical="center" wrapText="1"/>
      <protection locked="0"/>
    </xf>
    <xf numFmtId="49" fontId="37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62" applyNumberFormat="1" applyFont="1" applyFill="1" applyBorder="1" applyAlignment="1" applyProtection="1">
      <alignment horizontal="right" vertical="center"/>
      <protection locked="0"/>
    </xf>
    <xf numFmtId="0" fontId="37" fillId="0" borderId="81" xfId="62" applyNumberFormat="1" applyFont="1" applyFill="1" applyBorder="1" applyAlignment="1" applyProtection="1">
      <alignment horizontal="center" vertical="center"/>
      <protection locked="0"/>
    </xf>
    <xf numFmtId="0" fontId="37" fillId="0" borderId="82" xfId="62" applyNumberFormat="1" applyFont="1" applyFill="1" applyBorder="1" applyAlignment="1" applyProtection="1">
      <alignment horizontal="center" vertical="center"/>
      <protection locked="0"/>
    </xf>
    <xf numFmtId="49" fontId="37" fillId="0" borderId="25" xfId="62" applyNumberFormat="1" applyFont="1" applyFill="1" applyBorder="1" applyAlignment="1" applyProtection="1">
      <alignment vertical="center" wrapText="1"/>
      <protection locked="0"/>
    </xf>
    <xf numFmtId="49" fontId="37" fillId="0" borderId="12" xfId="62" applyNumberFormat="1" applyFont="1" applyFill="1" applyBorder="1" applyAlignment="1" applyProtection="1">
      <alignment vertical="center" wrapText="1"/>
      <protection locked="0"/>
    </xf>
    <xf numFmtId="49" fontId="37" fillId="0" borderId="20" xfId="62" applyNumberFormat="1" applyFont="1" applyFill="1" applyBorder="1" applyAlignment="1" applyProtection="1">
      <alignment vertical="center" wrapText="1"/>
      <protection locked="0"/>
    </xf>
    <xf numFmtId="10" fontId="37" fillId="0" borderId="16" xfId="62" applyNumberFormat="1" applyFont="1" applyFill="1" applyBorder="1" applyAlignment="1" applyProtection="1">
      <alignment horizontal="right" vertical="center"/>
      <protection locked="0"/>
    </xf>
    <xf numFmtId="49" fontId="37" fillId="43" borderId="82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83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84" xfId="62" applyNumberFormat="1" applyFont="1" applyFill="1" applyBorder="1" applyAlignment="1" applyProtection="1">
      <alignment horizontal="right" vertical="center"/>
      <protection locked="0"/>
    </xf>
    <xf numFmtId="3" fontId="37" fillId="0" borderId="85" xfId="62" applyNumberFormat="1" applyFont="1" applyFill="1" applyBorder="1" applyAlignment="1" applyProtection="1">
      <alignment horizontal="right" vertical="center"/>
      <protection locked="0"/>
    </xf>
    <xf numFmtId="49" fontId="37" fillId="43" borderId="16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6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86" xfId="62" applyNumberFormat="1" applyFont="1" applyFill="1" applyBorder="1" applyAlignment="1" applyProtection="1">
      <alignment horizontal="left" vertical="center" wrapText="1"/>
      <protection locked="0"/>
    </xf>
    <xf numFmtId="10" fontId="37" fillId="44" borderId="20" xfId="62" applyNumberFormat="1" applyFont="1" applyFill="1" applyBorder="1" applyAlignment="1" applyProtection="1">
      <alignment horizontal="right" vertical="center"/>
      <protection locked="0"/>
    </xf>
    <xf numFmtId="10" fontId="37" fillId="35" borderId="20" xfId="62" applyNumberFormat="1" applyFont="1" applyFill="1" applyBorder="1" applyAlignment="1" applyProtection="1">
      <alignment horizontal="right" vertical="center"/>
      <protection locked="0"/>
    </xf>
    <xf numFmtId="3" fontId="40" fillId="0" borderId="25" xfId="62" applyNumberFormat="1" applyFont="1" applyFill="1" applyBorder="1" applyAlignment="1" applyProtection="1">
      <alignment horizontal="right" vertical="center"/>
      <protection locked="0"/>
    </xf>
    <xf numFmtId="49" fontId="38" fillId="0" borderId="69" xfId="62" applyNumberFormat="1" applyFont="1" applyFill="1" applyBorder="1" applyAlignment="1" applyProtection="1">
      <alignment vertical="center" wrapText="1"/>
      <protection locked="0"/>
    </xf>
    <xf numFmtId="49" fontId="38" fillId="0" borderId="0" xfId="62" applyNumberFormat="1" applyFont="1" applyFill="1" applyBorder="1" applyAlignment="1" applyProtection="1">
      <alignment vertical="center" wrapText="1"/>
      <protection locked="0"/>
    </xf>
    <xf numFmtId="49" fontId="38" fillId="0" borderId="80" xfId="62" applyNumberFormat="1" applyFont="1" applyFill="1" applyBorder="1" applyAlignment="1" applyProtection="1">
      <alignment vertical="center" wrapText="1"/>
      <protection locked="0"/>
    </xf>
    <xf numFmtId="49" fontId="37" fillId="0" borderId="76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25" xfId="62" applyNumberFormat="1" applyFont="1" applyFill="1" applyBorder="1" applyAlignment="1" applyProtection="1">
      <alignment vertical="center" wrapText="1"/>
      <protection locked="0"/>
    </xf>
    <xf numFmtId="49" fontId="37" fillId="43" borderId="12" xfId="62" applyNumberFormat="1" applyFont="1" applyFill="1" applyBorder="1" applyAlignment="1" applyProtection="1">
      <alignment vertical="center" wrapText="1"/>
      <protection locked="0"/>
    </xf>
    <xf numFmtId="49" fontId="37" fillId="43" borderId="20" xfId="62" applyNumberFormat="1" applyFont="1" applyFill="1" applyBorder="1" applyAlignment="1" applyProtection="1">
      <alignment vertical="center" wrapText="1"/>
      <protection locked="0"/>
    </xf>
    <xf numFmtId="49" fontId="38" fillId="45" borderId="16" xfId="62" applyNumberFormat="1" applyFont="1" applyFill="1" applyBorder="1" applyAlignment="1" applyProtection="1">
      <alignment horizontal="center" vertical="center" wrapText="1"/>
      <protection locked="0"/>
    </xf>
    <xf numFmtId="3" fontId="38" fillId="46" borderId="25" xfId="62" applyNumberFormat="1" applyFont="1" applyFill="1" applyBorder="1" applyAlignment="1" applyProtection="1">
      <alignment horizontal="right" vertical="center"/>
      <protection locked="0"/>
    </xf>
    <xf numFmtId="3" fontId="38" fillId="46" borderId="16" xfId="62" applyNumberFormat="1" applyFont="1" applyFill="1" applyBorder="1" applyAlignment="1" applyProtection="1">
      <alignment horizontal="right" vertical="center"/>
      <protection locked="0"/>
    </xf>
    <xf numFmtId="10" fontId="38" fillId="46" borderId="20" xfId="62" applyNumberFormat="1" applyFont="1" applyFill="1" applyBorder="1" applyAlignment="1" applyProtection="1">
      <alignment horizontal="right" vertical="center"/>
      <protection locked="0"/>
    </xf>
    <xf numFmtId="3" fontId="39" fillId="44" borderId="38" xfId="62" applyNumberFormat="1" applyFont="1" applyFill="1" applyBorder="1" applyAlignment="1" applyProtection="1">
      <alignment horizontal="right" vertical="center"/>
      <protection locked="0"/>
    </xf>
    <xf numFmtId="3" fontId="39" fillId="44" borderId="27" xfId="62" applyNumberFormat="1" applyFont="1" applyFill="1" applyBorder="1" applyAlignment="1" applyProtection="1">
      <alignment horizontal="right" vertical="center"/>
      <protection locked="0"/>
    </xf>
    <xf numFmtId="10" fontId="39" fillId="44" borderId="34" xfId="62" applyNumberFormat="1" applyFont="1" applyFill="1" applyBorder="1" applyAlignment="1" applyProtection="1">
      <alignment horizontal="right" vertical="center"/>
      <protection locked="0"/>
    </xf>
    <xf numFmtId="10" fontId="38" fillId="44" borderId="34" xfId="62" applyNumberFormat="1" applyFont="1" applyFill="1" applyBorder="1" applyAlignment="1" applyProtection="1">
      <alignment horizontal="right" vertical="center"/>
      <protection locked="0"/>
    </xf>
    <xf numFmtId="10" fontId="38" fillId="44" borderId="20" xfId="62" applyNumberFormat="1" applyFont="1" applyFill="1" applyBorder="1" applyAlignment="1" applyProtection="1">
      <alignment horizontal="right" vertical="center"/>
      <protection locked="0"/>
    </xf>
    <xf numFmtId="3" fontId="37" fillId="0" borderId="87" xfId="62" applyNumberFormat="1" applyFont="1" applyFill="1" applyBorder="1" applyAlignment="1" applyProtection="1">
      <alignment horizontal="right" vertical="center"/>
      <protection locked="0"/>
    </xf>
    <xf numFmtId="3" fontId="38" fillId="42" borderId="25" xfId="62" applyNumberFormat="1" applyFont="1" applyFill="1" applyBorder="1" applyAlignment="1" applyProtection="1">
      <alignment horizontal="right" vertical="center"/>
      <protection locked="0"/>
    </xf>
    <xf numFmtId="49" fontId="37" fillId="47" borderId="70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1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0" xfId="62" applyNumberFormat="1" applyFont="1" applyFill="1" applyBorder="1" applyAlignment="1" applyProtection="1">
      <alignment vertical="center" wrapText="1"/>
      <protection locked="0"/>
    </xf>
    <xf numFmtId="10" fontId="37" fillId="35" borderId="34" xfId="62" applyNumberFormat="1" applyFont="1" applyFill="1" applyBorder="1" applyAlignment="1" applyProtection="1">
      <alignment horizontal="right" vertical="center"/>
      <protection locked="0"/>
    </xf>
    <xf numFmtId="3" fontId="37" fillId="0" borderId="32" xfId="62" applyNumberFormat="1" applyFont="1" applyFill="1" applyBorder="1" applyAlignment="1" applyProtection="1">
      <alignment horizontal="right" vertical="center"/>
      <protection locked="0"/>
    </xf>
    <xf numFmtId="3" fontId="37" fillId="0" borderId="88" xfId="62" applyNumberFormat="1" applyFont="1" applyFill="1" applyBorder="1" applyAlignment="1" applyProtection="1">
      <alignment horizontal="right" vertical="center"/>
      <protection locked="0"/>
    </xf>
    <xf numFmtId="49" fontId="37" fillId="43" borderId="89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90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69" xfId="62" applyNumberFormat="1" applyFont="1" applyFill="1" applyBorder="1" applyAlignment="1" applyProtection="1">
      <alignment horizontal="right" vertical="center"/>
      <protection locked="0"/>
    </xf>
    <xf numFmtId="3" fontId="39" fillId="35" borderId="38" xfId="62" applyNumberFormat="1" applyFont="1" applyFill="1" applyBorder="1" applyAlignment="1" applyProtection="1">
      <alignment horizontal="right" vertical="center"/>
      <protection locked="0"/>
    </xf>
    <xf numFmtId="3" fontId="39" fillId="35" borderId="27" xfId="62" applyNumberFormat="1" applyFont="1" applyFill="1" applyBorder="1" applyAlignment="1" applyProtection="1">
      <alignment horizontal="right" vertical="center"/>
      <protection locked="0"/>
    </xf>
    <xf numFmtId="49" fontId="39" fillId="0" borderId="69" xfId="62" applyNumberFormat="1" applyFont="1" applyFill="1" applyBorder="1" applyAlignment="1" applyProtection="1">
      <alignment vertical="center" wrapText="1"/>
      <protection locked="0"/>
    </xf>
    <xf numFmtId="49" fontId="39" fillId="0" borderId="0" xfId="62" applyNumberFormat="1" applyFont="1" applyFill="1" applyBorder="1" applyAlignment="1" applyProtection="1">
      <alignment vertical="center" wrapText="1"/>
      <protection locked="0"/>
    </xf>
    <xf numFmtId="49" fontId="39" fillId="0" borderId="80" xfId="62" applyNumberFormat="1" applyFont="1" applyFill="1" applyBorder="1" applyAlignment="1" applyProtection="1">
      <alignment vertical="center" wrapText="1"/>
      <protection locked="0"/>
    </xf>
    <xf numFmtId="3" fontId="39" fillId="35" borderId="25" xfId="62" applyNumberFormat="1" applyFont="1" applyFill="1" applyBorder="1" applyAlignment="1" applyProtection="1">
      <alignment horizontal="right" vertical="center"/>
      <protection locked="0"/>
    </xf>
    <xf numFmtId="3" fontId="39" fillId="35" borderId="16" xfId="62" applyNumberFormat="1" applyFont="1" applyFill="1" applyBorder="1" applyAlignment="1" applyProtection="1">
      <alignment horizontal="right" vertical="center"/>
      <protection locked="0"/>
    </xf>
    <xf numFmtId="3" fontId="36" fillId="44" borderId="25" xfId="62" applyNumberFormat="1" applyFont="1" applyFill="1" applyBorder="1" applyAlignment="1" applyProtection="1">
      <alignment horizontal="right" vertical="center"/>
      <protection locked="0"/>
    </xf>
    <xf numFmtId="3" fontId="36" fillId="44" borderId="16" xfId="62" applyNumberFormat="1" applyFont="1" applyFill="1" applyBorder="1" applyAlignment="1" applyProtection="1">
      <alignment horizontal="right" vertical="center"/>
      <protection locked="0"/>
    </xf>
    <xf numFmtId="10" fontId="35" fillId="44" borderId="20" xfId="62" applyNumberFormat="1" applyFont="1" applyFill="1" applyBorder="1" applyAlignment="1" applyProtection="1">
      <alignment horizontal="right" vertical="center"/>
      <protection locked="0"/>
    </xf>
    <xf numFmtId="49" fontId="5" fillId="0" borderId="91" xfId="62" applyNumberFormat="1" applyFont="1" applyFill="1" applyBorder="1" applyAlignment="1" applyProtection="1">
      <alignment horizontal="center" vertical="center" wrapText="1"/>
      <protection locked="0"/>
    </xf>
    <xf numFmtId="49" fontId="5" fillId="0" borderId="83" xfId="62" applyNumberFormat="1" applyFont="1" applyFill="1" applyBorder="1" applyAlignment="1" applyProtection="1">
      <alignment horizontal="left" vertical="center" wrapText="1"/>
      <protection locked="0"/>
    </xf>
    <xf numFmtId="3" fontId="5" fillId="0" borderId="25" xfId="62" applyNumberFormat="1" applyFont="1" applyFill="1" applyBorder="1" applyAlignment="1" applyProtection="1">
      <alignment horizontal="right" vertical="center"/>
      <protection locked="0"/>
    </xf>
    <xf numFmtId="49" fontId="5" fillId="0" borderId="82" xfId="62" applyNumberFormat="1" applyFont="1" applyFill="1" applyBorder="1" applyAlignment="1" applyProtection="1">
      <alignment horizontal="center" vertical="center" wrapText="1"/>
      <protection locked="0"/>
    </xf>
    <xf numFmtId="49" fontId="5" fillId="0" borderId="85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74" xfId="62" applyNumberFormat="1" applyFont="1" applyFill="1" applyBorder="1" applyAlignment="1" applyProtection="1">
      <alignment horizontal="left" vertical="center" wrapText="1"/>
      <protection locked="0"/>
    </xf>
    <xf numFmtId="3" fontId="35" fillId="35" borderId="25" xfId="62" applyNumberFormat="1" applyFont="1" applyFill="1" applyBorder="1" applyAlignment="1" applyProtection="1">
      <alignment horizontal="right" vertical="center"/>
      <protection locked="0"/>
    </xf>
    <xf numFmtId="3" fontId="35" fillId="35" borderId="16" xfId="62" applyNumberFormat="1" applyFont="1" applyFill="1" applyBorder="1" applyAlignment="1" applyProtection="1">
      <alignment horizontal="right" vertical="center"/>
      <protection locked="0"/>
    </xf>
    <xf numFmtId="10" fontId="35" fillId="35" borderId="20" xfId="62" applyNumberFormat="1" applyFont="1" applyFill="1" applyBorder="1" applyAlignment="1" applyProtection="1">
      <alignment horizontal="right" vertical="center"/>
      <protection locked="0"/>
    </xf>
    <xf numFmtId="10" fontId="5" fillId="0" borderId="16" xfId="62" applyNumberFormat="1" applyFont="1" applyFill="1" applyBorder="1" applyAlignment="1" applyProtection="1">
      <alignment horizontal="right" vertical="center"/>
      <protection locked="0"/>
    </xf>
    <xf numFmtId="49" fontId="5" fillId="43" borderId="92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93" xfId="62" applyNumberFormat="1" applyFont="1" applyFill="1" applyBorder="1" applyAlignment="1" applyProtection="1">
      <alignment horizontal="left" vertical="center" wrapText="1"/>
      <protection locked="0"/>
    </xf>
    <xf numFmtId="49" fontId="5" fillId="43" borderId="16" xfId="62" applyNumberFormat="1" applyFont="1" applyFill="1" applyBorder="1" applyAlignment="1" applyProtection="1">
      <alignment horizontal="center" vertical="center" wrapText="1"/>
      <protection locked="0"/>
    </xf>
    <xf numFmtId="10" fontId="5" fillId="0" borderId="20" xfId="62" applyNumberFormat="1" applyFont="1" applyFill="1" applyBorder="1" applyAlignment="1" applyProtection="1">
      <alignment horizontal="right" vertical="center"/>
      <protection locked="0"/>
    </xf>
    <xf numFmtId="49" fontId="37" fillId="0" borderId="69" xfId="62" applyNumberFormat="1" applyFont="1" applyFill="1" applyBorder="1" applyAlignment="1" applyProtection="1">
      <alignment vertical="center" wrapText="1"/>
      <protection locked="0"/>
    </xf>
    <xf numFmtId="49" fontId="37" fillId="0" borderId="80" xfId="62" applyNumberFormat="1" applyFont="1" applyFill="1" applyBorder="1" applyAlignment="1" applyProtection="1">
      <alignment vertical="center" wrapText="1"/>
      <protection locked="0"/>
    </xf>
    <xf numFmtId="49" fontId="37" fillId="43" borderId="92" xfId="62" applyNumberFormat="1" applyFont="1" applyFill="1" applyBorder="1" applyAlignment="1" applyProtection="1">
      <alignment horizontal="center" vertical="center" wrapText="1"/>
      <protection locked="0"/>
    </xf>
    <xf numFmtId="3" fontId="37" fillId="0" borderId="82" xfId="62" applyNumberFormat="1" applyFont="1" applyFill="1" applyBorder="1" applyAlignment="1" applyProtection="1">
      <alignment horizontal="right" vertical="center"/>
      <protection locked="0"/>
    </xf>
    <xf numFmtId="3" fontId="38" fillId="35" borderId="94" xfId="62" applyNumberFormat="1" applyFont="1" applyFill="1" applyBorder="1" applyAlignment="1" applyProtection="1">
      <alignment horizontal="right" vertical="center"/>
      <protection locked="0"/>
    </xf>
    <xf numFmtId="3" fontId="38" fillId="35" borderId="91" xfId="62" applyNumberFormat="1" applyFont="1" applyFill="1" applyBorder="1" applyAlignment="1" applyProtection="1">
      <alignment horizontal="right" vertical="center"/>
      <protection locked="0"/>
    </xf>
    <xf numFmtId="3" fontId="37" fillId="0" borderId="81" xfId="62" applyNumberFormat="1" applyFont="1" applyFill="1" applyBorder="1" applyAlignment="1" applyProtection="1">
      <alignment horizontal="right" vertical="center"/>
      <protection locked="0"/>
    </xf>
    <xf numFmtId="49" fontId="37" fillId="43" borderId="93" xfId="62" applyNumberFormat="1" applyFont="1" applyFill="1" applyBorder="1" applyAlignment="1" applyProtection="1">
      <alignment horizontal="left" vertical="center" wrapText="1"/>
      <protection locked="0"/>
    </xf>
    <xf numFmtId="10" fontId="35" fillId="46" borderId="20" xfId="62" applyNumberFormat="1" applyFont="1" applyFill="1" applyBorder="1" applyAlignment="1" applyProtection="1">
      <alignment horizontal="right" vertical="center"/>
      <protection locked="0"/>
    </xf>
    <xf numFmtId="3" fontId="39" fillId="44" borderId="95" xfId="62" applyNumberFormat="1" applyFont="1" applyFill="1" applyBorder="1" applyAlignment="1" applyProtection="1">
      <alignment horizontal="right" vertical="center"/>
      <protection locked="0"/>
    </xf>
    <xf numFmtId="3" fontId="39" fillId="44" borderId="96" xfId="62" applyNumberFormat="1" applyFont="1" applyFill="1" applyBorder="1" applyAlignment="1" applyProtection="1">
      <alignment horizontal="right" vertical="center"/>
      <protection locked="0"/>
    </xf>
    <xf numFmtId="49" fontId="37" fillId="43" borderId="97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98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69" xfId="62" applyNumberFormat="1" applyFont="1" applyFill="1" applyBorder="1" applyAlignment="1" applyProtection="1">
      <alignment horizontal="right" vertical="center"/>
      <protection locked="0"/>
    </xf>
    <xf numFmtId="3" fontId="37" fillId="0" borderId="68" xfId="62" applyNumberFormat="1" applyFont="1" applyFill="1" applyBorder="1" applyAlignment="1" applyProtection="1">
      <alignment horizontal="right" vertical="center"/>
      <protection locked="0"/>
    </xf>
    <xf numFmtId="10" fontId="37" fillId="0" borderId="80" xfId="62" applyNumberFormat="1" applyFont="1" applyFill="1" applyBorder="1" applyAlignment="1" applyProtection="1">
      <alignment horizontal="right" vertical="center"/>
      <protection locked="0"/>
    </xf>
    <xf numFmtId="49" fontId="37" fillId="43" borderId="6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99" xfId="62" applyNumberFormat="1" applyFont="1" applyFill="1" applyBorder="1" applyAlignment="1" applyProtection="1">
      <alignment horizontal="center" vertical="center" wrapText="1"/>
      <protection locked="0"/>
    </xf>
    <xf numFmtId="3" fontId="38" fillId="35" borderId="16" xfId="62" applyNumberFormat="1" applyFont="1" applyFill="1" applyBorder="1" applyAlignment="1" applyProtection="1">
      <alignment vertical="center"/>
      <protection locked="0"/>
    </xf>
    <xf numFmtId="10" fontId="38" fillId="35" borderId="16" xfId="62" applyNumberFormat="1" applyFont="1" applyFill="1" applyBorder="1" applyAlignment="1" applyProtection="1">
      <alignment horizontal="right" vertical="center"/>
      <protection locked="0"/>
    </xf>
    <xf numFmtId="10" fontId="38" fillId="44" borderId="16" xfId="62" applyNumberFormat="1" applyFont="1" applyFill="1" applyBorder="1" applyAlignment="1" applyProtection="1">
      <alignment horizontal="right" vertical="center"/>
      <protection locked="0"/>
    </xf>
    <xf numFmtId="0" fontId="37" fillId="0" borderId="16" xfId="62" applyNumberFormat="1" applyFont="1" applyFill="1" applyBorder="1" applyAlignment="1" applyProtection="1">
      <alignment horizontal="right" vertical="center"/>
      <protection locked="0"/>
    </xf>
    <xf numFmtId="0" fontId="37" fillId="0" borderId="100" xfId="62" applyNumberFormat="1" applyFont="1" applyFill="1" applyBorder="1" applyAlignment="1" applyProtection="1">
      <alignment horizontal="right" vertical="center"/>
      <protection locked="0"/>
    </xf>
    <xf numFmtId="0" fontId="37" fillId="0" borderId="69" xfId="62" applyNumberFormat="1" applyFont="1" applyFill="1" applyBorder="1" applyAlignment="1" applyProtection="1">
      <alignment vertical="center"/>
      <protection locked="0"/>
    </xf>
    <xf numFmtId="0" fontId="37" fillId="0" borderId="0" xfId="62" applyNumberFormat="1" applyFont="1" applyFill="1" applyBorder="1" applyAlignment="1" applyProtection="1">
      <alignment vertical="center"/>
      <protection locked="0"/>
    </xf>
    <xf numFmtId="0" fontId="37" fillId="0" borderId="80" xfId="62" applyNumberFormat="1" applyFont="1" applyFill="1" applyBorder="1" applyAlignment="1" applyProtection="1">
      <alignment vertical="center"/>
      <protection locked="0"/>
    </xf>
    <xf numFmtId="3" fontId="38" fillId="35" borderId="87" xfId="62" applyNumberFormat="1" applyFont="1" applyFill="1" applyBorder="1" applyAlignment="1" applyProtection="1">
      <alignment horizontal="right" vertical="center"/>
      <protection locked="0"/>
    </xf>
    <xf numFmtId="49" fontId="37" fillId="43" borderId="100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68" xfId="62" applyNumberFormat="1" applyFont="1" applyFill="1" applyBorder="1" applyAlignment="1" applyProtection="1">
      <alignment horizontal="center" vertical="center" wrapText="1"/>
      <protection locked="0"/>
    </xf>
    <xf numFmtId="3" fontId="37" fillId="35" borderId="25" xfId="62" applyNumberFormat="1" applyFont="1" applyFill="1" applyBorder="1" applyAlignment="1" applyProtection="1">
      <alignment horizontal="right" vertical="center"/>
      <protection locked="0"/>
    </xf>
    <xf numFmtId="3" fontId="37" fillId="35" borderId="16" xfId="62" applyNumberFormat="1" applyFont="1" applyFill="1" applyBorder="1" applyAlignment="1" applyProtection="1">
      <alignment horizontal="right" vertical="center"/>
      <protection locked="0"/>
    </xf>
    <xf numFmtId="49" fontId="37" fillId="43" borderId="18" xfId="62" applyNumberFormat="1" applyFont="1" applyFill="1" applyBorder="1" applyAlignment="1" applyProtection="1">
      <alignment horizontal="left" vertical="center" wrapText="1"/>
      <protection locked="0"/>
    </xf>
    <xf numFmtId="3" fontId="38" fillId="42" borderId="101" xfId="62" applyNumberFormat="1" applyFont="1" applyFill="1" applyBorder="1" applyAlignment="1" applyProtection="1">
      <alignment horizontal="right" vertical="center"/>
      <protection locked="0"/>
    </xf>
    <xf numFmtId="10" fontId="38" fillId="46" borderId="16" xfId="62" applyNumberFormat="1" applyFont="1" applyFill="1" applyBorder="1" applyAlignment="1" applyProtection="1">
      <alignment horizontal="right" vertical="center"/>
      <protection locked="0"/>
    </xf>
    <xf numFmtId="49" fontId="38" fillId="0" borderId="68" xfId="62" applyNumberFormat="1" applyFont="1" applyFill="1" applyBorder="1" applyAlignment="1" applyProtection="1">
      <alignment horizontal="center" vertical="center" wrapText="1"/>
      <protection locked="0"/>
    </xf>
    <xf numFmtId="3" fontId="38" fillId="44" borderId="38" xfId="62" applyNumberFormat="1" applyFont="1" applyFill="1" applyBorder="1" applyAlignment="1" applyProtection="1">
      <alignment horizontal="right" vertical="center"/>
      <protection locked="0"/>
    </xf>
    <xf numFmtId="10" fontId="38" fillId="44" borderId="27" xfId="62" applyNumberFormat="1" applyFont="1" applyFill="1" applyBorder="1" applyAlignment="1" applyProtection="1">
      <alignment horizontal="right" vertical="center"/>
      <protection locked="0"/>
    </xf>
    <xf numFmtId="3" fontId="38" fillId="35" borderId="25" xfId="62" applyNumberFormat="1" applyFont="1" applyFill="1" applyBorder="1" applyAlignment="1" applyProtection="1">
      <alignment horizontal="right" vertical="center"/>
      <protection locked="0"/>
    </xf>
    <xf numFmtId="49" fontId="38" fillId="0" borderId="0" xfId="62" applyNumberFormat="1" applyFont="1" applyFill="1" applyBorder="1" applyAlignment="1" applyProtection="1">
      <alignment horizontal="center" vertical="center" wrapText="1"/>
      <protection locked="0"/>
    </xf>
    <xf numFmtId="3" fontId="38" fillId="48" borderId="12" xfId="62" applyNumberFormat="1" applyFont="1" applyFill="1" applyBorder="1" applyAlignment="1" applyProtection="1">
      <alignment horizontal="right" vertical="center" wrapText="1"/>
      <protection locked="0"/>
    </xf>
    <xf numFmtId="3" fontId="37" fillId="43" borderId="102" xfId="62" applyNumberFormat="1" applyFont="1" applyFill="1" applyBorder="1" applyAlignment="1" applyProtection="1">
      <alignment vertical="center" wrapText="1"/>
      <protection locked="0"/>
    </xf>
    <xf numFmtId="3" fontId="37" fillId="43" borderId="16" xfId="62" applyNumberFormat="1" applyFont="1" applyFill="1" applyBorder="1" applyAlignment="1" applyProtection="1">
      <alignment vertical="center" wrapText="1"/>
      <protection locked="0"/>
    </xf>
    <xf numFmtId="3" fontId="37" fillId="0" borderId="87" xfId="62" applyNumberFormat="1" applyFont="1" applyFill="1" applyBorder="1" applyAlignment="1" applyProtection="1">
      <alignment horizontal="right" vertical="center" wrapText="1"/>
      <protection locked="0"/>
    </xf>
    <xf numFmtId="10" fontId="38" fillId="44" borderId="20" xfId="62" applyNumberFormat="1" applyFont="1" applyFill="1" applyBorder="1" applyAlignment="1" applyProtection="1">
      <alignment horizontal="right" vertical="center"/>
      <protection locked="0"/>
    </xf>
    <xf numFmtId="10" fontId="38" fillId="35" borderId="20" xfId="62" applyNumberFormat="1" applyFont="1" applyFill="1" applyBorder="1" applyAlignment="1" applyProtection="1">
      <alignment horizontal="right" vertical="center"/>
      <protection locked="0"/>
    </xf>
    <xf numFmtId="10" fontId="37" fillId="0" borderId="20" xfId="62" applyNumberFormat="1" applyFont="1" applyFill="1" applyBorder="1" applyAlignment="1" applyProtection="1">
      <alignment horizontal="right" vertical="center"/>
      <protection locked="0"/>
    </xf>
    <xf numFmtId="49" fontId="37" fillId="43" borderId="73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4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12" xfId="62" applyNumberFormat="1" applyFont="1" applyFill="1" applyBorder="1" applyAlignment="1" applyProtection="1">
      <alignment horizontal="right" vertical="center"/>
      <protection locked="0"/>
    </xf>
    <xf numFmtId="3" fontId="39" fillId="44" borderId="12" xfId="62" applyNumberFormat="1" applyFont="1" applyFill="1" applyBorder="1" applyAlignment="1" applyProtection="1">
      <alignment horizontal="right" vertical="center"/>
      <protection locked="0"/>
    </xf>
    <xf numFmtId="3" fontId="38" fillId="35" borderId="12" xfId="62" applyNumberFormat="1" applyFont="1" applyFill="1" applyBorder="1" applyAlignment="1" applyProtection="1">
      <alignment horizontal="right" vertical="center"/>
      <protection locked="0"/>
    </xf>
    <xf numFmtId="49" fontId="37" fillId="43" borderId="69" xfId="62" applyNumberFormat="1" applyFont="1" applyFill="1" applyBorder="1" applyAlignment="1" applyProtection="1">
      <alignment vertical="center" wrapText="1"/>
      <protection locked="0"/>
    </xf>
    <xf numFmtId="49" fontId="37" fillId="43" borderId="99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83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75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6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103" xfId="62" applyNumberFormat="1" applyFont="1" applyFill="1" applyBorder="1" applyAlignment="1" applyProtection="1">
      <alignment horizontal="right" vertical="center"/>
      <protection locked="0"/>
    </xf>
    <xf numFmtId="3" fontId="37" fillId="0" borderId="16" xfId="62" applyNumberFormat="1" applyFont="1" applyFill="1" applyBorder="1" applyAlignment="1" applyProtection="1">
      <alignment horizontal="right" vertical="center"/>
      <protection locked="0"/>
    </xf>
    <xf numFmtId="49" fontId="37" fillId="43" borderId="104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25" xfId="62" applyNumberFormat="1" applyFont="1" applyFill="1" applyBorder="1" applyAlignment="1" applyProtection="1">
      <alignment vertical="center" wrapText="1"/>
      <protection locked="0"/>
    </xf>
    <xf numFmtId="3" fontId="38" fillId="35" borderId="16" xfId="62" applyNumberFormat="1" applyFont="1" applyFill="1" applyBorder="1" applyAlignment="1" applyProtection="1">
      <alignment horizontal="right" vertical="center"/>
      <protection locked="0"/>
    </xf>
    <xf numFmtId="49" fontId="37" fillId="43" borderId="95" xfId="62" applyNumberFormat="1" applyFont="1" applyFill="1" applyBorder="1" applyAlignment="1" applyProtection="1">
      <alignment horizontal="center" vertical="center" wrapText="1"/>
      <protection locked="0"/>
    </xf>
    <xf numFmtId="3" fontId="37" fillId="0" borderId="0" xfId="62" applyNumberFormat="1" applyFont="1" applyFill="1" applyBorder="1" applyAlignment="1" applyProtection="1">
      <alignment vertical="center"/>
      <protection locked="0"/>
    </xf>
    <xf numFmtId="49" fontId="5" fillId="43" borderId="92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105" xfId="62" applyNumberFormat="1" applyFont="1" applyFill="1" applyBorder="1" applyAlignment="1" applyProtection="1">
      <alignment horizontal="left" vertical="center" wrapText="1"/>
      <protection locked="0"/>
    </xf>
    <xf numFmtId="3" fontId="5" fillId="0" borderId="25" xfId="62" applyNumberFormat="1" applyFont="1" applyFill="1" applyBorder="1" applyAlignment="1" applyProtection="1">
      <alignment vertical="center"/>
      <protection locked="0"/>
    </xf>
    <xf numFmtId="10" fontId="5" fillId="0" borderId="20" xfId="62" applyNumberFormat="1" applyFont="1" applyFill="1" applyBorder="1" applyAlignment="1" applyProtection="1">
      <alignment horizontal="right" vertical="center"/>
      <protection locked="0"/>
    </xf>
    <xf numFmtId="3" fontId="37" fillId="0" borderId="24" xfId="62" applyNumberFormat="1" applyFont="1" applyFill="1" applyBorder="1" applyAlignment="1" applyProtection="1">
      <alignment horizontal="right" vertical="center"/>
      <protection locked="0"/>
    </xf>
    <xf numFmtId="3" fontId="37" fillId="0" borderId="106" xfId="62" applyNumberFormat="1" applyFont="1" applyFill="1" applyBorder="1" applyAlignment="1" applyProtection="1">
      <alignment vertical="center"/>
      <protection locked="0"/>
    </xf>
    <xf numFmtId="10" fontId="37" fillId="0" borderId="21" xfId="62" applyNumberFormat="1" applyFont="1" applyFill="1" applyBorder="1" applyAlignment="1" applyProtection="1">
      <alignment horizontal="right" vertical="center"/>
      <protection locked="0"/>
    </xf>
    <xf numFmtId="3" fontId="37" fillId="0" borderId="107" xfId="62" applyNumberFormat="1" applyFont="1" applyFill="1" applyBorder="1" applyAlignment="1" applyProtection="1">
      <alignment vertical="center"/>
      <protection locked="0"/>
    </xf>
    <xf numFmtId="49" fontId="5" fillId="43" borderId="97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79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84" xfId="62" applyNumberFormat="1" applyFont="1" applyFill="1" applyBorder="1" applyAlignment="1" applyProtection="1">
      <alignment vertical="center"/>
      <protection locked="0"/>
    </xf>
    <xf numFmtId="3" fontId="37" fillId="0" borderId="81" xfId="62" applyNumberFormat="1" applyFont="1" applyFill="1" applyBorder="1" applyAlignment="1" applyProtection="1">
      <alignment vertical="center"/>
      <protection locked="0"/>
    </xf>
    <xf numFmtId="3" fontId="37" fillId="0" borderId="25" xfId="62" applyNumberFormat="1" applyFont="1" applyFill="1" applyBorder="1" applyAlignment="1" applyProtection="1">
      <alignment vertical="center"/>
      <protection locked="0"/>
    </xf>
    <xf numFmtId="3" fontId="37" fillId="0" borderId="87" xfId="62" applyNumberFormat="1" applyFont="1" applyFill="1" applyBorder="1" applyAlignment="1" applyProtection="1">
      <alignment horizontal="right" vertical="center"/>
      <protection locked="0"/>
    </xf>
    <xf numFmtId="3" fontId="37" fillId="0" borderId="82" xfId="62" applyNumberFormat="1" applyFont="1" applyFill="1" applyBorder="1" applyAlignment="1" applyProtection="1">
      <alignment horizontal="right" vertical="center"/>
      <protection locked="0"/>
    </xf>
    <xf numFmtId="3" fontId="37" fillId="0" borderId="18" xfId="62" applyNumberFormat="1" applyFont="1" applyFill="1" applyBorder="1" applyAlignment="1" applyProtection="1">
      <alignment horizontal="right" vertical="center"/>
      <protection locked="0"/>
    </xf>
    <xf numFmtId="49" fontId="5" fillId="47" borderId="73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74" xfId="62" applyNumberFormat="1" applyFont="1" applyFill="1" applyBorder="1" applyAlignment="1" applyProtection="1">
      <alignment horizontal="left" vertical="center" wrapText="1"/>
      <protection locked="0"/>
    </xf>
    <xf numFmtId="3" fontId="5" fillId="0" borderId="27" xfId="62" applyNumberFormat="1" applyFont="1" applyFill="1" applyBorder="1" applyAlignment="1" applyProtection="1">
      <alignment horizontal="right" vertical="center"/>
      <protection locked="0"/>
    </xf>
    <xf numFmtId="49" fontId="5" fillId="43" borderId="75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76" xfId="62" applyNumberFormat="1" applyFont="1" applyFill="1" applyBorder="1" applyAlignment="1" applyProtection="1">
      <alignment horizontal="left" vertical="center" wrapText="1"/>
      <protection locked="0"/>
    </xf>
    <xf numFmtId="3" fontId="5" fillId="0" borderId="24" xfId="62" applyNumberFormat="1" applyFont="1" applyFill="1" applyBorder="1" applyAlignment="1" applyProtection="1">
      <alignment horizontal="right" vertical="center"/>
      <protection locked="0"/>
    </xf>
    <xf numFmtId="3" fontId="5" fillId="0" borderId="18" xfId="62" applyNumberFormat="1" applyFont="1" applyFill="1" applyBorder="1" applyAlignment="1" applyProtection="1">
      <alignment horizontal="right" vertical="center"/>
      <protection locked="0"/>
    </xf>
    <xf numFmtId="10" fontId="5" fillId="0" borderId="21" xfId="62" applyNumberFormat="1" applyFont="1" applyFill="1" applyBorder="1" applyAlignment="1" applyProtection="1">
      <alignment horizontal="right" vertical="center"/>
      <protection locked="0"/>
    </xf>
    <xf numFmtId="49" fontId="37" fillId="43" borderId="10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09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93" xfId="62" applyNumberFormat="1" applyFont="1" applyFill="1" applyBorder="1" applyAlignment="1" applyProtection="1">
      <alignment horizontal="left" vertical="center" wrapText="1"/>
      <protection locked="0"/>
    </xf>
    <xf numFmtId="10" fontId="38" fillId="46" borderId="20" xfId="62" applyNumberFormat="1" applyFont="1" applyFill="1" applyBorder="1" applyAlignment="1" applyProtection="1">
      <alignment horizontal="right" vertical="center"/>
      <protection locked="0"/>
    </xf>
    <xf numFmtId="49" fontId="38" fillId="47" borderId="68" xfId="62" applyNumberFormat="1" applyFont="1" applyFill="1" applyBorder="1" applyAlignment="1" applyProtection="1">
      <alignment horizontal="center" vertical="center" wrapText="1"/>
      <protection locked="0"/>
    </xf>
    <xf numFmtId="49" fontId="38" fillId="47" borderId="0" xfId="62" applyNumberFormat="1" applyFont="1" applyFill="1" applyBorder="1" applyAlignment="1" applyProtection="1">
      <alignment horizontal="center" vertical="center" wrapText="1"/>
      <protection locked="0"/>
    </xf>
    <xf numFmtId="49" fontId="38" fillId="47" borderId="31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31" xfId="62" applyNumberFormat="1" applyFont="1" applyFill="1" applyBorder="1" applyAlignment="1" applyProtection="1">
      <alignment vertical="center" wrapText="1"/>
      <protection locked="0"/>
    </xf>
    <xf numFmtId="49" fontId="37" fillId="47" borderId="73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86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69" xfId="62" applyNumberFormat="1" applyFont="1" applyFill="1" applyBorder="1" applyAlignment="1" applyProtection="1">
      <alignment vertical="center" wrapText="1"/>
      <protection locked="0"/>
    </xf>
    <xf numFmtId="49" fontId="37" fillId="43" borderId="103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10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31" xfId="62" applyNumberFormat="1" applyFont="1" applyFill="1" applyBorder="1" applyAlignment="1" applyProtection="1">
      <alignment horizontal="center" vertical="center" wrapText="1"/>
      <protection locked="0"/>
    </xf>
    <xf numFmtId="49" fontId="37" fillId="47" borderId="70" xfId="62" applyNumberFormat="1" applyFont="1" applyFill="1" applyBorder="1" applyAlignment="1" applyProtection="1">
      <alignment horizontal="center" vertical="center" wrapText="1"/>
      <protection locked="0"/>
    </xf>
    <xf numFmtId="3" fontId="40" fillId="0" borderId="38" xfId="62" applyNumberFormat="1" applyFont="1" applyFill="1" applyBorder="1" applyAlignment="1" applyProtection="1">
      <alignment horizontal="right" vertical="center"/>
      <protection locked="0"/>
    </xf>
    <xf numFmtId="3" fontId="40" fillId="0" borderId="27" xfId="62" applyNumberFormat="1" applyFont="1" applyFill="1" applyBorder="1" applyAlignment="1" applyProtection="1">
      <alignment horizontal="right" vertical="center"/>
      <protection locked="0"/>
    </xf>
    <xf numFmtId="49" fontId="37" fillId="43" borderId="92" xfId="62" applyNumberFormat="1" applyFont="1" applyFill="1" applyBorder="1" applyAlignment="1" applyProtection="1">
      <alignment horizontal="center" vertical="center" wrapText="1"/>
      <protection locked="0"/>
    </xf>
    <xf numFmtId="3" fontId="38" fillId="44" borderId="27" xfId="62" applyNumberFormat="1" applyFont="1" applyFill="1" applyBorder="1" applyAlignment="1" applyProtection="1">
      <alignment horizontal="right" vertical="center"/>
      <protection locked="0"/>
    </xf>
    <xf numFmtId="49" fontId="37" fillId="47" borderId="75" xfId="62" applyNumberFormat="1" applyFont="1" applyFill="1" applyBorder="1" applyAlignment="1" applyProtection="1">
      <alignment horizontal="center" vertical="center" wrapText="1"/>
      <protection locked="0"/>
    </xf>
    <xf numFmtId="3" fontId="38" fillId="44" borderId="25" xfId="62" applyNumberFormat="1" applyFont="1" applyFill="1" applyBorder="1" applyAlignment="1" applyProtection="1">
      <alignment horizontal="right" vertical="center"/>
      <protection locked="0"/>
    </xf>
    <xf numFmtId="3" fontId="38" fillId="44" borderId="16" xfId="62" applyNumberFormat="1" applyFont="1" applyFill="1" applyBorder="1" applyAlignment="1" applyProtection="1">
      <alignment horizontal="right" vertical="center"/>
      <protection locked="0"/>
    </xf>
    <xf numFmtId="49" fontId="39" fillId="0" borderId="0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68" xfId="62" applyNumberFormat="1" applyFont="1" applyFill="1" applyBorder="1" applyAlignment="1" applyProtection="1">
      <alignment vertical="center" wrapText="1"/>
      <protection locked="0"/>
    </xf>
    <xf numFmtId="3" fontId="38" fillId="35" borderId="24" xfId="62" applyNumberFormat="1" applyFont="1" applyFill="1" applyBorder="1" applyAlignment="1" applyProtection="1">
      <alignment horizontal="right" vertical="center"/>
      <protection locked="0"/>
    </xf>
    <xf numFmtId="3" fontId="38" fillId="35" borderId="18" xfId="62" applyNumberFormat="1" applyFont="1" applyFill="1" applyBorder="1" applyAlignment="1" applyProtection="1">
      <alignment horizontal="right" vertical="center"/>
      <protection locked="0"/>
    </xf>
    <xf numFmtId="49" fontId="37" fillId="0" borderId="74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38" xfId="62" applyNumberFormat="1" applyFont="1" applyFill="1" applyBorder="1" applyAlignment="1" applyProtection="1">
      <alignment vertical="center" wrapText="1"/>
      <protection locked="0"/>
    </xf>
    <xf numFmtId="49" fontId="37" fillId="43" borderId="31" xfId="62" applyNumberFormat="1" applyFont="1" applyFill="1" applyBorder="1" applyAlignment="1" applyProtection="1">
      <alignment vertical="center" wrapText="1"/>
      <protection locked="0"/>
    </xf>
    <xf numFmtId="49" fontId="37" fillId="43" borderId="34" xfId="62" applyNumberFormat="1" applyFont="1" applyFill="1" applyBorder="1" applyAlignment="1" applyProtection="1">
      <alignment vertical="center" wrapText="1"/>
      <protection locked="0"/>
    </xf>
    <xf numFmtId="49" fontId="39" fillId="49" borderId="73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74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71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2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76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8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6" xfId="62" applyNumberFormat="1" applyFont="1" applyFill="1" applyBorder="1" applyAlignment="1" applyProtection="1">
      <alignment horizontal="left" vertical="center" wrapText="1"/>
      <protection locked="0"/>
    </xf>
    <xf numFmtId="49" fontId="5" fillId="43" borderId="72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77" xfId="62" applyNumberFormat="1" applyFont="1" applyFill="1" applyBorder="1" applyAlignment="1" applyProtection="1">
      <alignment horizontal="left" vertical="center" wrapText="1"/>
      <protection locked="0"/>
    </xf>
    <xf numFmtId="49" fontId="5" fillId="43" borderId="6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24" xfId="62" applyNumberFormat="1" applyFont="1" applyFill="1" applyBorder="1" applyAlignment="1" applyProtection="1">
      <alignment horizontal="center" vertical="center" wrapText="1"/>
      <protection locked="0"/>
    </xf>
    <xf numFmtId="3" fontId="39" fillId="44" borderId="69" xfId="62" applyNumberFormat="1" applyFont="1" applyFill="1" applyBorder="1" applyAlignment="1" applyProtection="1">
      <alignment horizontal="right" vertical="center"/>
      <protection locked="0"/>
    </xf>
    <xf numFmtId="3" fontId="39" fillId="44" borderId="68" xfId="62" applyNumberFormat="1" applyFont="1" applyFill="1" applyBorder="1" applyAlignment="1" applyProtection="1">
      <alignment horizontal="right" vertical="center"/>
      <protection locked="0"/>
    </xf>
    <xf numFmtId="49" fontId="37" fillId="0" borderId="16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83" xfId="62" applyNumberFormat="1" applyFont="1" applyFill="1" applyBorder="1" applyAlignment="1" applyProtection="1">
      <alignment horizontal="left" vertical="center" wrapText="1"/>
      <protection locked="0"/>
    </xf>
    <xf numFmtId="10" fontId="37" fillId="35" borderId="20" xfId="62" applyNumberFormat="1" applyFont="1" applyFill="1" applyBorder="1" applyAlignment="1" applyProtection="1">
      <alignment horizontal="right" vertical="center"/>
      <protection locked="0"/>
    </xf>
    <xf numFmtId="3" fontId="38" fillId="35" borderId="25" xfId="62" applyNumberFormat="1" applyFont="1" applyFill="1" applyBorder="1" applyAlignment="1" applyProtection="1">
      <alignment vertical="center"/>
      <protection locked="0"/>
    </xf>
    <xf numFmtId="3" fontId="37" fillId="0" borderId="24" xfId="62" applyNumberFormat="1" applyFont="1" applyFill="1" applyBorder="1" applyAlignment="1" applyProtection="1">
      <alignment vertical="center"/>
      <protection locked="0"/>
    </xf>
    <xf numFmtId="3" fontId="37" fillId="0" borderId="18" xfId="62" applyNumberFormat="1" applyFont="1" applyFill="1" applyBorder="1" applyAlignment="1" applyProtection="1">
      <alignment vertical="center"/>
      <protection locked="0"/>
    </xf>
    <xf numFmtId="3" fontId="37" fillId="0" borderId="38" xfId="62" applyNumberFormat="1" applyFont="1" applyFill="1" applyBorder="1" applyAlignment="1" applyProtection="1">
      <alignment vertical="center"/>
      <protection locked="0"/>
    </xf>
    <xf numFmtId="49" fontId="38" fillId="0" borderId="69" xfId="62" applyNumberFormat="1" applyFont="1" applyFill="1" applyBorder="1" applyAlignment="1" applyProtection="1">
      <alignment vertical="center" wrapText="1"/>
      <protection locked="0"/>
    </xf>
    <xf numFmtId="3" fontId="37" fillId="43" borderId="25" xfId="62" applyNumberFormat="1" applyFont="1" applyFill="1" applyBorder="1" applyAlignment="1" applyProtection="1">
      <alignment vertical="center" wrapText="1"/>
      <protection locked="0"/>
    </xf>
    <xf numFmtId="49" fontId="37" fillId="43" borderId="25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111" xfId="62" applyNumberFormat="1" applyFont="1" applyFill="1" applyBorder="1" applyAlignment="1" applyProtection="1">
      <alignment vertical="center" wrapText="1"/>
      <protection locked="0"/>
    </xf>
    <xf numFmtId="3" fontId="38" fillId="0" borderId="25" xfId="62" applyNumberFormat="1" applyFont="1" applyFill="1" applyBorder="1" applyAlignment="1" applyProtection="1">
      <alignment horizontal="right" vertical="center"/>
      <protection locked="0"/>
    </xf>
    <xf numFmtId="3" fontId="38" fillId="0" borderId="16" xfId="62" applyNumberFormat="1" applyFont="1" applyFill="1" applyBorder="1" applyAlignment="1" applyProtection="1">
      <alignment horizontal="right" vertical="center"/>
      <protection locked="0"/>
    </xf>
    <xf numFmtId="49" fontId="37" fillId="0" borderId="100" xfId="62" applyNumberFormat="1" applyFont="1" applyFill="1" applyBorder="1" applyAlignment="1" applyProtection="1">
      <alignment vertical="center" wrapText="1"/>
      <protection locked="0"/>
    </xf>
    <xf numFmtId="49" fontId="37" fillId="0" borderId="73" xfId="62" applyNumberFormat="1" applyFont="1" applyFill="1" applyBorder="1" applyAlignment="1" applyProtection="1">
      <alignment horizontal="center" vertical="center" wrapText="1"/>
      <protection locked="0"/>
    </xf>
    <xf numFmtId="10" fontId="38" fillId="0" borderId="20" xfId="62" applyNumberFormat="1" applyFont="1" applyFill="1" applyBorder="1" applyAlignment="1" applyProtection="1">
      <alignment horizontal="right" vertical="center"/>
      <protection locked="0"/>
    </xf>
    <xf numFmtId="10" fontId="40" fillId="0" borderId="20" xfId="62" applyNumberFormat="1" applyFont="1" applyFill="1" applyBorder="1" applyAlignment="1" applyProtection="1">
      <alignment horizontal="right" vertical="center"/>
      <protection locked="0"/>
    </xf>
    <xf numFmtId="0" fontId="37" fillId="43" borderId="83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32" xfId="62" applyNumberFormat="1" applyFont="1" applyFill="1" applyBorder="1" applyAlignment="1" applyProtection="1">
      <alignment vertical="center" wrapText="1"/>
      <protection locked="0"/>
    </xf>
    <xf numFmtId="49" fontId="37" fillId="0" borderId="31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2" xfId="62" applyNumberFormat="1" applyFont="1" applyFill="1" applyBorder="1" applyAlignment="1" applyProtection="1">
      <alignment vertical="center" wrapText="1"/>
      <protection locked="0"/>
    </xf>
    <xf numFmtId="49" fontId="37" fillId="43" borderId="20" xfId="62" applyNumberFormat="1" applyFont="1" applyFill="1" applyBorder="1" applyAlignment="1" applyProtection="1">
      <alignment vertical="center" wrapText="1"/>
      <protection locked="0"/>
    </xf>
    <xf numFmtId="3" fontId="37" fillId="0" borderId="20" xfId="62" applyNumberFormat="1" applyFont="1" applyFill="1" applyBorder="1" applyAlignment="1" applyProtection="1">
      <alignment horizontal="right" vertical="center"/>
      <protection locked="0"/>
    </xf>
    <xf numFmtId="10" fontId="38" fillId="35" borderId="21" xfId="62" applyNumberFormat="1" applyFont="1" applyFill="1" applyBorder="1" applyAlignment="1" applyProtection="1">
      <alignment horizontal="right" vertical="center"/>
      <protection locked="0"/>
    </xf>
    <xf numFmtId="10" fontId="35" fillId="35" borderId="20" xfId="62" applyNumberFormat="1" applyFont="1" applyFill="1" applyBorder="1" applyAlignment="1" applyProtection="1">
      <alignment horizontal="right" vertical="center"/>
      <protection locked="0"/>
    </xf>
    <xf numFmtId="49" fontId="38" fillId="0" borderId="111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27" xfId="62" applyNumberFormat="1" applyFont="1" applyFill="1" applyBorder="1" applyAlignment="1" applyProtection="1">
      <alignment horizontal="center" vertical="center" wrapText="1"/>
      <protection locked="0"/>
    </xf>
    <xf numFmtId="3" fontId="38" fillId="33" borderId="25" xfId="62" applyNumberFormat="1" applyFont="1" applyFill="1" applyBorder="1" applyAlignment="1" applyProtection="1">
      <alignment horizontal="right" vertical="center"/>
      <protection locked="0"/>
    </xf>
    <xf numFmtId="10" fontId="38" fillId="33" borderId="16" xfId="62" applyNumberFormat="1" applyFont="1" applyFill="1" applyBorder="1" applyAlignment="1" applyProtection="1">
      <alignment horizontal="right" vertical="center"/>
      <protection locked="0"/>
    </xf>
    <xf numFmtId="3" fontId="38" fillId="50" borderId="16" xfId="62" applyNumberFormat="1" applyFont="1" applyFill="1" applyBorder="1" applyAlignment="1" applyProtection="1">
      <alignment vertical="center" wrapText="1"/>
      <protection locked="0"/>
    </xf>
    <xf numFmtId="10" fontId="38" fillId="36" borderId="16" xfId="62" applyNumberFormat="1" applyFont="1" applyFill="1" applyBorder="1" applyAlignment="1" applyProtection="1">
      <alignment horizontal="right" vertical="center"/>
      <protection locked="0"/>
    </xf>
    <xf numFmtId="3" fontId="39" fillId="51" borderId="16" xfId="62" applyNumberFormat="1" applyFont="1" applyFill="1" applyBorder="1" applyAlignment="1" applyProtection="1">
      <alignment horizontal="right" vertical="center" wrapText="1"/>
      <protection locked="0"/>
    </xf>
    <xf numFmtId="10" fontId="39" fillId="52" borderId="16" xfId="62" applyNumberFormat="1" applyFont="1" applyFill="1" applyBorder="1" applyAlignment="1" applyProtection="1">
      <alignment horizontal="right" vertical="center"/>
      <protection locked="0"/>
    </xf>
    <xf numFmtId="3" fontId="37" fillId="43" borderId="16" xfId="62" applyNumberFormat="1" applyFont="1" applyFill="1" applyBorder="1" applyAlignment="1" applyProtection="1">
      <alignment horizontal="right" vertical="center" wrapText="1"/>
      <protection locked="0"/>
    </xf>
    <xf numFmtId="3" fontId="40" fillId="43" borderId="16" xfId="62" applyNumberFormat="1" applyFont="1" applyFill="1" applyBorder="1" applyAlignment="1" applyProtection="1">
      <alignment horizontal="right" vertical="center" wrapText="1"/>
      <protection locked="0"/>
    </xf>
    <xf numFmtId="10" fontId="37" fillId="52" borderId="16" xfId="62" applyNumberFormat="1" applyFont="1" applyFill="1" applyBorder="1" applyAlignment="1" applyProtection="1">
      <alignment horizontal="right" vertical="center"/>
      <protection locked="0"/>
    </xf>
    <xf numFmtId="49" fontId="56" fillId="43" borderId="0" xfId="62" applyNumberFormat="1" applyFont="1" applyFill="1" applyBorder="1" applyAlignment="1" applyProtection="1">
      <alignment vertical="top" wrapText="1"/>
      <protection locked="0"/>
    </xf>
    <xf numFmtId="3" fontId="56" fillId="43" borderId="0" xfId="62" applyNumberFormat="1" applyFont="1" applyFill="1" applyBorder="1" applyAlignment="1" applyProtection="1">
      <alignment vertical="top" wrapText="1"/>
      <protection locked="0"/>
    </xf>
    <xf numFmtId="3" fontId="37" fillId="0" borderId="0" xfId="62" applyNumberFormat="1" applyFont="1" applyFill="1" applyBorder="1" applyAlignment="1" applyProtection="1">
      <alignment horizontal="left" vertical="center"/>
      <protection locked="0"/>
    </xf>
    <xf numFmtId="0" fontId="102" fillId="31" borderId="54" xfId="52" applyFont="1" applyFill="1" applyBorder="1" applyAlignment="1">
      <alignment horizontal="left" vertical="center" wrapText="1"/>
      <protection/>
    </xf>
    <xf numFmtId="0" fontId="5" fillId="0" borderId="48" xfId="52" applyFont="1" applyBorder="1" applyAlignment="1">
      <alignment horizontal="center" vertical="center" wrapText="1"/>
      <protection/>
    </xf>
    <xf numFmtId="49" fontId="37" fillId="43" borderId="89" xfId="62" applyNumberFormat="1" applyFont="1" applyFill="1" applyBorder="1" applyAlignment="1" applyProtection="1">
      <alignment horizontal="left" vertical="center" wrapText="1"/>
      <protection locked="0"/>
    </xf>
    <xf numFmtId="49" fontId="19" fillId="33" borderId="14" xfId="52" applyNumberFormat="1" applyFont="1" applyFill="1" applyBorder="1" applyAlignment="1">
      <alignment horizontal="center" vertical="center"/>
      <protection/>
    </xf>
    <xf numFmtId="0" fontId="14" fillId="34" borderId="46" xfId="52" applyFont="1" applyFill="1" applyBorder="1" applyAlignment="1">
      <alignment horizontal="center" vertical="center" wrapText="1"/>
      <protection/>
    </xf>
    <xf numFmtId="0" fontId="14" fillId="39" borderId="20" xfId="65" applyFont="1" applyFill="1" applyBorder="1" applyAlignment="1">
      <alignment horizontal="left" vertical="center" wrapText="1"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31" xfId="52" applyFont="1" applyBorder="1" applyAlignment="1">
      <alignment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3" fontId="5" fillId="0" borderId="29" xfId="52" applyNumberFormat="1" applyFont="1" applyFill="1" applyBorder="1" applyAlignment="1">
      <alignment vertical="center" wrapText="1"/>
      <protection/>
    </xf>
    <xf numFmtId="3" fontId="5" fillId="34" borderId="29" xfId="52" applyNumberFormat="1" applyFont="1" applyFill="1" applyBorder="1" applyAlignment="1">
      <alignment vertical="center" wrapText="1"/>
      <protection/>
    </xf>
    <xf numFmtId="0" fontId="5" fillId="34" borderId="12" xfId="52" applyFont="1" applyFill="1" applyBorder="1" applyAlignment="1">
      <alignment horizontal="left" vertical="center" wrapText="1"/>
      <protection/>
    </xf>
    <xf numFmtId="49" fontId="5" fillId="34" borderId="11" xfId="52" applyNumberFormat="1" applyFont="1" applyFill="1" applyBorder="1" applyAlignment="1">
      <alignment horizontal="center" vertical="center" wrapText="1"/>
      <protection/>
    </xf>
    <xf numFmtId="3" fontId="6" fillId="31" borderId="29" xfId="52" applyNumberFormat="1" applyFont="1" applyFill="1" applyBorder="1" applyAlignment="1">
      <alignment vertical="center" wrapText="1"/>
      <protection/>
    </xf>
    <xf numFmtId="10" fontId="6" fillId="31" borderId="29" xfId="52" applyNumberFormat="1" applyFont="1" applyFill="1" applyBorder="1" applyAlignment="1">
      <alignment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5" fillId="0" borderId="55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55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101" fillId="34" borderId="56" xfId="52" applyFont="1" applyFill="1" applyBorder="1" applyAlignment="1">
      <alignment horizontal="left" vertical="center" wrapText="1"/>
      <protection/>
    </xf>
    <xf numFmtId="0" fontId="101" fillId="34" borderId="49" xfId="52" applyFont="1" applyFill="1" applyBorder="1" applyAlignment="1">
      <alignment vertical="center" wrapText="1"/>
      <protection/>
    </xf>
    <xf numFmtId="10" fontId="5" fillId="0" borderId="29" xfId="52" applyNumberFormat="1" applyFont="1" applyFill="1" applyBorder="1" applyAlignment="1">
      <alignment vertical="center" wrapText="1"/>
      <protection/>
    </xf>
    <xf numFmtId="0" fontId="101" fillId="34" borderId="30" xfId="52" applyFont="1" applyFill="1" applyBorder="1" applyAlignment="1">
      <alignment vertical="center" wrapText="1"/>
      <protection/>
    </xf>
    <xf numFmtId="0" fontId="104" fillId="36" borderId="46" xfId="52" applyFont="1" applyFill="1" applyBorder="1" applyAlignment="1">
      <alignment vertical="center" wrapText="1"/>
      <protection/>
    </xf>
    <xf numFmtId="0" fontId="5" fillId="34" borderId="11" xfId="52" applyFont="1" applyFill="1" applyBorder="1" applyAlignment="1">
      <alignment horizontal="left" vertical="center" wrapText="1"/>
      <protection/>
    </xf>
    <xf numFmtId="0" fontId="104" fillId="36" borderId="48" xfId="52" applyFont="1" applyFill="1" applyBorder="1" applyAlignment="1">
      <alignment horizontal="center" vertical="center" wrapText="1"/>
      <protection/>
    </xf>
    <xf numFmtId="0" fontId="104" fillId="36" borderId="48" xfId="52" applyFont="1" applyFill="1" applyBorder="1" applyAlignment="1">
      <alignment vertical="center" wrapText="1"/>
      <protection/>
    </xf>
    <xf numFmtId="0" fontId="102" fillId="31" borderId="10" xfId="52" applyFont="1" applyFill="1" applyBorder="1" applyAlignment="1">
      <alignment horizontal="left" vertical="center" wrapText="1"/>
      <protection/>
    </xf>
    <xf numFmtId="0" fontId="101" fillId="34" borderId="54" xfId="52" applyFont="1" applyFill="1" applyBorder="1" applyAlignment="1">
      <alignment vertical="center" wrapText="1"/>
      <protection/>
    </xf>
    <xf numFmtId="0" fontId="101" fillId="34" borderId="10" xfId="52" applyFont="1" applyFill="1" applyBorder="1" applyAlignment="1">
      <alignment horizontal="center" vertical="center" wrapText="1"/>
      <protection/>
    </xf>
    <xf numFmtId="0" fontId="103" fillId="35" borderId="55" xfId="52" applyFont="1" applyFill="1" applyBorder="1" applyAlignment="1">
      <alignment vertical="center" wrapText="1"/>
      <protection/>
    </xf>
    <xf numFmtId="0" fontId="103" fillId="35" borderId="55" xfId="52" applyFont="1" applyFill="1" applyBorder="1" applyAlignment="1">
      <alignment horizontal="left" vertical="center" wrapText="1"/>
      <protection/>
    </xf>
    <xf numFmtId="0" fontId="101" fillId="34" borderId="10" xfId="52" applyFont="1" applyFill="1" applyBorder="1" applyAlignment="1">
      <alignment vertical="center" wrapText="1"/>
      <protection/>
    </xf>
    <xf numFmtId="0" fontId="101" fillId="36" borderId="48" xfId="52" applyFont="1" applyFill="1" applyBorder="1" applyAlignment="1">
      <alignment horizontal="center" vertical="center" wrapText="1"/>
      <protection/>
    </xf>
    <xf numFmtId="0" fontId="104" fillId="36" borderId="48" xfId="52" applyFont="1" applyFill="1" applyBorder="1" applyAlignment="1">
      <alignment horizontal="left" vertical="center" wrapText="1"/>
      <protection/>
    </xf>
    <xf numFmtId="3" fontId="37" fillId="0" borderId="25" xfId="62" applyNumberFormat="1" applyFont="1" applyFill="1" applyBorder="1" applyAlignment="1" applyProtection="1">
      <alignment horizontal="right" vertical="center"/>
      <protection locked="0"/>
    </xf>
    <xf numFmtId="3" fontId="37" fillId="0" borderId="16" xfId="62" applyNumberFormat="1" applyFont="1" applyFill="1" applyBorder="1" applyAlignment="1" applyProtection="1">
      <alignment horizontal="right" vertical="center"/>
      <protection locked="0"/>
    </xf>
    <xf numFmtId="10" fontId="37" fillId="0" borderId="20" xfId="62" applyNumberFormat="1" applyFont="1" applyFill="1" applyBorder="1" applyAlignment="1" applyProtection="1">
      <alignment horizontal="right" vertical="center"/>
      <protection locked="0"/>
    </xf>
    <xf numFmtId="49" fontId="37" fillId="43" borderId="7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79" xfId="62" applyNumberFormat="1" applyFont="1" applyFill="1" applyBorder="1" applyAlignment="1" applyProtection="1">
      <alignment horizontal="left" vertical="center" wrapText="1"/>
      <protection locked="0"/>
    </xf>
    <xf numFmtId="3" fontId="37" fillId="0" borderId="112" xfId="62" applyNumberFormat="1" applyFont="1" applyFill="1" applyBorder="1" applyAlignment="1" applyProtection="1">
      <alignment horizontal="right" vertical="center"/>
      <protection locked="0"/>
    </xf>
    <xf numFmtId="49" fontId="37" fillId="43" borderId="16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16" xfId="62" applyNumberFormat="1" applyFont="1" applyFill="1" applyBorder="1" applyAlignment="1" applyProtection="1">
      <alignment horizontal="center" vertical="center" wrapText="1"/>
      <protection locked="0"/>
    </xf>
    <xf numFmtId="49" fontId="5" fillId="43" borderId="16" xfId="62" applyNumberFormat="1" applyFont="1" applyFill="1" applyBorder="1" applyAlignment="1" applyProtection="1">
      <alignment horizontal="left" vertical="center" wrapText="1"/>
      <protection locked="0"/>
    </xf>
    <xf numFmtId="3" fontId="5" fillId="0" borderId="16" xfId="62" applyNumberFormat="1" applyFont="1" applyFill="1" applyBorder="1" applyAlignment="1" applyProtection="1">
      <alignment horizontal="right" vertical="center"/>
      <protection locked="0"/>
    </xf>
    <xf numFmtId="10" fontId="5" fillId="0" borderId="20" xfId="62" applyNumberFormat="1" applyFont="1" applyFill="1" applyBorder="1" applyAlignment="1" applyProtection="1">
      <alignment horizontal="right" vertical="center"/>
      <protection locked="0"/>
    </xf>
    <xf numFmtId="3" fontId="39" fillId="44" borderId="31" xfId="62" applyNumberFormat="1" applyFont="1" applyFill="1" applyBorder="1" applyAlignment="1" applyProtection="1">
      <alignment horizontal="right" vertical="center"/>
      <protection locked="0"/>
    </xf>
    <xf numFmtId="3" fontId="37" fillId="0" borderId="12" xfId="62" applyNumberFormat="1" applyFont="1" applyFill="1" applyBorder="1" applyAlignment="1" applyProtection="1">
      <alignment horizontal="right" vertical="center"/>
      <protection locked="0"/>
    </xf>
    <xf numFmtId="10" fontId="37" fillId="0" borderId="16" xfId="62" applyNumberFormat="1" applyFont="1" applyFill="1" applyBorder="1" applyAlignment="1" applyProtection="1">
      <alignment horizontal="right" vertical="center"/>
      <protection locked="0"/>
    </xf>
    <xf numFmtId="3" fontId="37" fillId="0" borderId="38" xfId="62" applyNumberFormat="1" applyFont="1" applyFill="1" applyBorder="1" applyAlignment="1" applyProtection="1">
      <alignment horizontal="right" vertical="center"/>
      <protection locked="0"/>
    </xf>
    <xf numFmtId="3" fontId="37" fillId="0" borderId="27" xfId="62" applyNumberFormat="1" applyFont="1" applyFill="1" applyBorder="1" applyAlignment="1" applyProtection="1">
      <alignment horizontal="right" vertical="center"/>
      <protection locked="0"/>
    </xf>
    <xf numFmtId="10" fontId="37" fillId="0" borderId="34" xfId="62" applyNumberFormat="1" applyFont="1" applyFill="1" applyBorder="1" applyAlignment="1" applyProtection="1">
      <alignment horizontal="right" vertical="center"/>
      <protection locked="0"/>
    </xf>
    <xf numFmtId="3" fontId="37" fillId="0" borderId="25" xfId="62" applyNumberFormat="1" applyFont="1" applyFill="1" applyBorder="1" applyAlignment="1" applyProtection="1">
      <alignment vertical="center"/>
      <protection locked="0"/>
    </xf>
    <xf numFmtId="49" fontId="37" fillId="43" borderId="72" xfId="62" applyNumberFormat="1" applyFont="1" applyFill="1" applyBorder="1" applyAlignment="1" applyProtection="1">
      <alignment horizontal="center" vertical="center" wrapText="1"/>
      <protection locked="0"/>
    </xf>
    <xf numFmtId="3" fontId="37" fillId="43" borderId="16" xfId="62" applyNumberFormat="1" applyFont="1" applyFill="1" applyBorder="1" applyAlignment="1" applyProtection="1">
      <alignment horizontal="right" vertical="center" wrapText="1"/>
      <protection locked="0"/>
    </xf>
    <xf numFmtId="49" fontId="16" fillId="34" borderId="16" xfId="52" applyNumberFormat="1" applyFont="1" applyFill="1" applyBorder="1" applyAlignment="1">
      <alignment horizontal="center" vertical="center"/>
      <protection/>
    </xf>
    <xf numFmtId="49" fontId="16" fillId="34" borderId="27" xfId="52" applyNumberFormat="1" applyFont="1" applyFill="1" applyBorder="1" applyAlignment="1">
      <alignment horizontal="left" vertical="center" wrapText="1"/>
      <protection/>
    </xf>
    <xf numFmtId="49" fontId="14" fillId="34" borderId="27" xfId="52" applyNumberFormat="1" applyFont="1" applyFill="1" applyBorder="1" applyAlignment="1">
      <alignment horizontal="center" vertical="center"/>
      <protection/>
    </xf>
    <xf numFmtId="3" fontId="14" fillId="34" borderId="16" xfId="52" applyNumberFormat="1" applyFont="1" applyFill="1" applyBorder="1" applyAlignment="1">
      <alignment horizontal="right" vertical="center" wrapText="1"/>
      <protection/>
    </xf>
    <xf numFmtId="49" fontId="14" fillId="34" borderId="16" xfId="52" applyNumberFormat="1" applyFont="1" applyFill="1" applyBorder="1" applyAlignment="1">
      <alignment horizontal="center" vertical="center"/>
      <protection/>
    </xf>
    <xf numFmtId="3" fontId="16" fillId="34" borderId="16" xfId="52" applyNumberFormat="1" applyFont="1" applyFill="1" applyBorder="1" applyAlignment="1">
      <alignment horizontal="right" vertical="center" wrapText="1"/>
      <protection/>
    </xf>
    <xf numFmtId="49" fontId="95" fillId="34" borderId="27" xfId="52" applyNumberFormat="1" applyFont="1" applyFill="1" applyBorder="1" applyAlignment="1">
      <alignment vertical="center"/>
      <protection/>
    </xf>
    <xf numFmtId="49" fontId="14" fillId="34" borderId="27" xfId="52" applyNumberFormat="1" applyFont="1" applyFill="1" applyBorder="1" applyAlignment="1">
      <alignment horizontal="center" vertical="center" wrapText="1"/>
      <protection/>
    </xf>
    <xf numFmtId="3" fontId="14" fillId="34" borderId="16" xfId="52" applyNumberFormat="1" applyFont="1" applyFill="1" applyBorder="1" applyAlignment="1">
      <alignment vertical="center"/>
      <protection/>
    </xf>
    <xf numFmtId="3" fontId="14" fillId="34" borderId="16" xfId="52" applyNumberFormat="1" applyFont="1" applyFill="1" applyBorder="1" applyAlignment="1">
      <alignment horizontal="right" vertical="center"/>
      <protection/>
    </xf>
    <xf numFmtId="3" fontId="14" fillId="34" borderId="25" xfId="52" applyNumberFormat="1" applyFont="1" applyFill="1" applyBorder="1" applyAlignment="1">
      <alignment horizontal="right" vertical="center"/>
      <protection/>
    </xf>
    <xf numFmtId="0" fontId="14" fillId="34" borderId="29" xfId="52" applyFont="1" applyFill="1" applyBorder="1" applyAlignment="1">
      <alignment horizontal="center" vertical="center" wrapText="1"/>
      <protection/>
    </xf>
    <xf numFmtId="49" fontId="5" fillId="0" borderId="16" xfId="52" applyNumberFormat="1" applyFont="1" applyFill="1" applyBorder="1" applyAlignment="1">
      <alignment horizontal="left" vertical="center" wrapText="1"/>
      <protection/>
    </xf>
    <xf numFmtId="49" fontId="5" fillId="0" borderId="16" xfId="52" applyNumberFormat="1" applyFont="1" applyFill="1" applyBorder="1" applyAlignment="1">
      <alignment horizontal="center" vertical="center" wrapText="1"/>
      <protection/>
    </xf>
    <xf numFmtId="3" fontId="5" fillId="0" borderId="16" xfId="52" applyNumberFormat="1" applyFont="1" applyFill="1" applyBorder="1" applyAlignment="1">
      <alignment horizontal="right" vertical="center"/>
      <protection/>
    </xf>
    <xf numFmtId="9" fontId="5" fillId="0" borderId="62" xfId="70" applyFont="1" applyFill="1" applyBorder="1" applyAlignment="1">
      <alignment horizontal="right" vertical="center"/>
    </xf>
    <xf numFmtId="9" fontId="6" fillId="0" borderId="62" xfId="70" applyFont="1" applyFill="1" applyBorder="1" applyAlignment="1">
      <alignment horizontal="right" vertical="center"/>
    </xf>
    <xf numFmtId="49" fontId="6" fillId="0" borderId="27" xfId="52" applyNumberFormat="1" applyFont="1" applyFill="1" applyBorder="1" applyAlignment="1">
      <alignment horizontal="center" vertical="center" wrapText="1"/>
      <protection/>
    </xf>
    <xf numFmtId="3" fontId="6" fillId="0" borderId="27" xfId="52" applyNumberFormat="1" applyFont="1" applyFill="1" applyBorder="1" applyAlignment="1">
      <alignment horizontal="right" vertical="center"/>
      <protection/>
    </xf>
    <xf numFmtId="9" fontId="6" fillId="0" borderId="65" xfId="70" applyFont="1" applyFill="1" applyBorder="1" applyAlignment="1">
      <alignment horizontal="right" vertical="center"/>
    </xf>
    <xf numFmtId="49" fontId="6" fillId="0" borderId="16" xfId="52" applyNumberFormat="1" applyFont="1" applyFill="1" applyBorder="1" applyAlignment="1">
      <alignment horizontal="center" vertical="center" wrapText="1"/>
      <protection/>
    </xf>
    <xf numFmtId="3" fontId="6" fillId="0" borderId="16" xfId="52" applyNumberFormat="1" applyFont="1" applyFill="1" applyBorder="1" applyAlignment="1">
      <alignment horizontal="right" vertical="center"/>
      <protection/>
    </xf>
    <xf numFmtId="0" fontId="23" fillId="0" borderId="47" xfId="58" applyFont="1" applyBorder="1" applyAlignment="1">
      <alignment horizontal="right" vertical="center" wrapText="1"/>
      <protection/>
    </xf>
    <xf numFmtId="49" fontId="23" fillId="34" borderId="29" xfId="52" applyNumberFormat="1" applyFont="1" applyFill="1" applyBorder="1" applyAlignment="1">
      <alignment horizontal="center" vertical="center"/>
      <protection/>
    </xf>
    <xf numFmtId="49" fontId="23" fillId="34" borderId="31" xfId="52" applyNumberFormat="1" applyFont="1" applyFill="1" applyBorder="1" applyAlignment="1">
      <alignment horizontal="left" vertical="center" wrapText="1"/>
      <protection/>
    </xf>
    <xf numFmtId="3" fontId="24" fillId="34" borderId="34" xfId="52" applyNumberFormat="1" applyFont="1" applyFill="1" applyBorder="1" applyAlignment="1">
      <alignment horizontal="right" vertical="center"/>
      <protection/>
    </xf>
    <xf numFmtId="3" fontId="23" fillId="34" borderId="27" xfId="52" applyNumberFormat="1" applyFont="1" applyFill="1" applyBorder="1" applyAlignment="1">
      <alignment vertical="center"/>
      <protection/>
    </xf>
    <xf numFmtId="3" fontId="23" fillId="34" borderId="38" xfId="52" applyNumberFormat="1" applyFont="1" applyFill="1" applyBorder="1" applyAlignment="1">
      <alignment vertical="center"/>
      <protection/>
    </xf>
    <xf numFmtId="0" fontId="95" fillId="34" borderId="29" xfId="52" applyFont="1" applyFill="1" applyBorder="1" applyAlignment="1">
      <alignment horizontal="left" vertical="center" wrapText="1"/>
      <protection/>
    </xf>
    <xf numFmtId="49" fontId="14" fillId="34" borderId="41" xfId="52" applyNumberFormat="1" applyFont="1" applyFill="1" applyBorder="1" applyAlignment="1">
      <alignment horizontal="left" vertical="center" wrapText="1"/>
      <protection/>
    </xf>
    <xf numFmtId="3" fontId="23" fillId="34" borderId="43" xfId="52" applyNumberFormat="1" applyFont="1" applyFill="1" applyBorder="1" applyAlignment="1">
      <alignment vertical="center"/>
      <protection/>
    </xf>
    <xf numFmtId="3" fontId="23" fillId="34" borderId="44" xfId="52" applyNumberFormat="1" applyFont="1" applyFill="1" applyBorder="1" applyAlignment="1">
      <alignment vertical="center"/>
      <protection/>
    </xf>
    <xf numFmtId="0" fontId="95" fillId="34" borderId="40" xfId="52" applyFont="1" applyFill="1" applyBorder="1" applyAlignment="1">
      <alignment horizontal="left" vertical="center" wrapText="1"/>
      <protection/>
    </xf>
    <xf numFmtId="49" fontId="14" fillId="34" borderId="33" xfId="52" applyNumberFormat="1" applyFont="1" applyFill="1" applyBorder="1" applyAlignment="1">
      <alignment horizontal="left" vertical="center" wrapText="1"/>
      <protection/>
    </xf>
    <xf numFmtId="49" fontId="16" fillId="35" borderId="13" xfId="52" applyNumberFormat="1" applyFont="1" applyFill="1" applyBorder="1" applyAlignment="1">
      <alignment horizontal="center" vertical="center"/>
      <protection/>
    </xf>
    <xf numFmtId="49" fontId="23" fillId="35" borderId="14" xfId="52" applyNumberFormat="1" applyFont="1" applyFill="1" applyBorder="1" applyAlignment="1">
      <alignment horizontal="center" vertical="center"/>
      <protection/>
    </xf>
    <xf numFmtId="49" fontId="16" fillId="35" borderId="15" xfId="52" applyNumberFormat="1" applyFont="1" applyFill="1" applyBorder="1" applyAlignment="1">
      <alignment horizontal="left" vertical="center" wrapText="1"/>
      <protection/>
    </xf>
    <xf numFmtId="0" fontId="95" fillId="35" borderId="14" xfId="52" applyFont="1" applyFill="1" applyBorder="1" applyAlignment="1">
      <alignment horizontal="left" vertical="center" wrapText="1"/>
      <protection/>
    </xf>
    <xf numFmtId="3" fontId="23" fillId="34" borderId="27" xfId="52" applyNumberFormat="1" applyFont="1" applyFill="1" applyBorder="1" applyAlignment="1">
      <alignment horizontal="right" vertical="center"/>
      <protection/>
    </xf>
    <xf numFmtId="3" fontId="21" fillId="34" borderId="38" xfId="52" applyNumberFormat="1" applyFont="1" applyFill="1" applyBorder="1" applyAlignment="1">
      <alignment horizontal="right" vertical="center"/>
      <protection/>
    </xf>
    <xf numFmtId="0" fontId="96" fillId="34" borderId="29" xfId="52" applyFont="1" applyFill="1" applyBorder="1" applyAlignment="1">
      <alignment horizontal="left" vertical="center" wrapText="1"/>
      <protection/>
    </xf>
    <xf numFmtId="0" fontId="32" fillId="0" borderId="0" xfId="52" applyFont="1" applyAlignment="1">
      <alignment horizontal="center" vertical="center" wrapText="1"/>
      <protection/>
    </xf>
    <xf numFmtId="0" fontId="32" fillId="0" borderId="0" xfId="52" applyFont="1" applyAlignment="1">
      <alignment horizontal="center" vertical="center"/>
      <protection/>
    </xf>
    <xf numFmtId="0" fontId="33" fillId="0" borderId="0" xfId="52" applyFont="1" applyBorder="1" applyAlignment="1">
      <alignment horizontal="center" vertical="center" wrapText="1"/>
      <protection/>
    </xf>
    <xf numFmtId="0" fontId="16" fillId="33" borderId="14" xfId="52" applyFont="1" applyFill="1" applyBorder="1" applyAlignment="1">
      <alignment horizontal="center" vertical="center" wrapText="1"/>
      <protection/>
    </xf>
    <xf numFmtId="0" fontId="16" fillId="33" borderId="26" xfId="52" applyFont="1" applyFill="1" applyBorder="1" applyAlignment="1">
      <alignment horizontal="center" vertical="center" wrapText="1"/>
      <protection/>
    </xf>
    <xf numFmtId="0" fontId="16" fillId="33" borderId="48" xfId="52" applyFont="1" applyFill="1" applyBorder="1" applyAlignment="1">
      <alignment horizontal="center" vertical="center" wrapText="1"/>
      <protection/>
    </xf>
    <xf numFmtId="0" fontId="6" fillId="31" borderId="56" xfId="52" applyFont="1" applyFill="1" applyBorder="1" applyAlignment="1">
      <alignment horizontal="left" vertical="center" wrapText="1"/>
      <protection/>
    </xf>
    <xf numFmtId="0" fontId="6" fillId="31" borderId="32" xfId="52" applyFont="1" applyFill="1" applyBorder="1" applyAlignment="1" quotePrefix="1">
      <alignment horizontal="left" vertical="center" wrapText="1"/>
      <protection/>
    </xf>
    <xf numFmtId="0" fontId="6" fillId="31" borderId="57" xfId="52" applyFont="1" applyFill="1" applyBorder="1" applyAlignment="1">
      <alignment horizontal="left" vertical="center" wrapText="1"/>
      <protection/>
    </xf>
    <xf numFmtId="0" fontId="6" fillId="31" borderId="113" xfId="52" applyFont="1" applyFill="1" applyBorder="1" applyAlignment="1" quotePrefix="1">
      <alignment horizontal="left" vertical="center" wrapText="1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5" fillId="0" borderId="46" xfId="52" applyFont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6" fillId="31" borderId="10" xfId="52" applyFont="1" applyFill="1" applyBorder="1" applyAlignment="1">
      <alignment horizontal="left" vertical="center" wrapText="1"/>
      <protection/>
    </xf>
    <xf numFmtId="0" fontId="6" fillId="31" borderId="51" xfId="52" applyFont="1" applyFill="1" applyBorder="1" applyAlignment="1" quotePrefix="1">
      <alignment horizontal="left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35" fillId="0" borderId="53" xfId="52" applyFont="1" applyFill="1" applyBorder="1" applyAlignment="1" quotePrefix="1">
      <alignment horizontal="center" vertical="center" wrapText="1"/>
      <protection/>
    </xf>
    <xf numFmtId="0" fontId="6" fillId="31" borderId="41" xfId="52" applyFont="1" applyFill="1" applyBorder="1" applyAlignment="1">
      <alignment horizontal="left" vertical="center" wrapText="1"/>
      <protection/>
    </xf>
    <xf numFmtId="0" fontId="35" fillId="0" borderId="46" xfId="52" applyFont="1" applyFill="1" applyBorder="1" applyAlignment="1" quotePrefix="1">
      <alignment horizontal="center" vertical="center" wrapTex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0" fontId="6" fillId="31" borderId="54" xfId="52" applyFont="1" applyFill="1" applyBorder="1" applyAlignment="1">
      <alignment horizontal="left" vertical="center" wrapText="1"/>
      <protection/>
    </xf>
    <xf numFmtId="0" fontId="6" fillId="31" borderId="33" xfId="52" applyFont="1" applyFill="1" applyBorder="1" applyAlignment="1">
      <alignment horizontal="left" vertical="center" wrapText="1"/>
      <protection/>
    </xf>
    <xf numFmtId="0" fontId="6" fillId="31" borderId="41" xfId="52" applyFont="1" applyFill="1" applyBorder="1" applyAlignment="1" quotePrefix="1">
      <alignment horizontal="left" vertical="center" wrapText="1"/>
      <protection/>
    </xf>
    <xf numFmtId="0" fontId="6" fillId="31" borderId="33" xfId="52" applyFont="1" applyFill="1" applyBorder="1" applyAlignment="1" quotePrefix="1">
      <alignment horizontal="left" vertical="center" wrapText="1"/>
      <protection/>
    </xf>
    <xf numFmtId="0" fontId="5" fillId="0" borderId="22" xfId="52" applyFont="1" applyBorder="1" applyAlignment="1" quotePrefix="1">
      <alignment horizontal="center" vertical="center" wrapText="1"/>
      <protection/>
    </xf>
    <xf numFmtId="0" fontId="5" fillId="0" borderId="46" xfId="52" applyFont="1" applyBorder="1" applyAlignment="1" quotePrefix="1">
      <alignment horizontal="center" vertical="center" wrapText="1"/>
      <protection/>
    </xf>
    <xf numFmtId="0" fontId="5" fillId="0" borderId="29" xfId="52" applyFont="1" applyBorder="1" applyAlignment="1" quotePrefix="1">
      <alignment horizontal="center" vertical="center" wrapText="1"/>
      <protection/>
    </xf>
    <xf numFmtId="0" fontId="5" fillId="0" borderId="50" xfId="52" applyFont="1" applyBorder="1" applyAlignment="1">
      <alignment horizontal="left" vertical="center" wrapText="1"/>
      <protection/>
    </xf>
    <xf numFmtId="0" fontId="5" fillId="0" borderId="59" xfId="52" applyFont="1" applyBorder="1" applyAlignment="1">
      <alignment horizontal="left" vertical="center" wrapText="1"/>
      <protection/>
    </xf>
    <xf numFmtId="0" fontId="5" fillId="0" borderId="49" xfId="52" applyFont="1" applyBorder="1" applyAlignment="1">
      <alignment horizontal="left" vertical="center" wrapText="1"/>
      <protection/>
    </xf>
    <xf numFmtId="49" fontId="6" fillId="31" borderId="54" xfId="52" applyNumberFormat="1" applyFont="1" applyFill="1" applyBorder="1" applyAlignment="1">
      <alignment horizontal="left" vertical="center" wrapText="1"/>
      <protection/>
    </xf>
    <xf numFmtId="49" fontId="6" fillId="31" borderId="33" xfId="52" applyNumberFormat="1" applyFont="1" applyFill="1" applyBorder="1" applyAlignment="1">
      <alignment horizontal="left" vertical="center" wrapText="1"/>
      <protection/>
    </xf>
    <xf numFmtId="0" fontId="6" fillId="31" borderId="12" xfId="52" applyFont="1" applyFill="1" applyBorder="1" applyAlignment="1" quotePrefix="1">
      <alignment horizontal="left" vertical="center" wrapText="1"/>
      <protection/>
    </xf>
    <xf numFmtId="49" fontId="36" fillId="0" borderId="22" xfId="52" applyNumberFormat="1" applyFont="1" applyBorder="1" applyAlignment="1">
      <alignment horizontal="center" vertical="center" wrapText="1"/>
      <protection/>
    </xf>
    <xf numFmtId="49" fontId="36" fillId="0" borderId="46" xfId="52" applyNumberFormat="1" applyFont="1" applyBorder="1" applyAlignment="1">
      <alignment horizontal="center" vertical="center" wrapText="1"/>
      <protection/>
    </xf>
    <xf numFmtId="49" fontId="36" fillId="0" borderId="48" xfId="52" applyNumberFormat="1" applyFont="1" applyBorder="1" applyAlignment="1">
      <alignment horizontal="center" vertical="center" wrapText="1"/>
      <protection/>
    </xf>
    <xf numFmtId="0" fontId="5" fillId="34" borderId="22" xfId="52" applyFont="1" applyFill="1" applyBorder="1" applyAlignment="1">
      <alignment horizontal="center" vertical="center" wrapText="1"/>
      <protection/>
    </xf>
    <xf numFmtId="0" fontId="5" fillId="34" borderId="48" xfId="52" applyFont="1" applyFill="1" applyBorder="1" applyAlignment="1">
      <alignment horizontal="center" vertical="center" wrapText="1"/>
      <protection/>
    </xf>
    <xf numFmtId="0" fontId="6" fillId="31" borderId="60" xfId="52" applyFont="1" applyFill="1" applyBorder="1" applyAlignment="1" quotePrefix="1">
      <alignment horizontal="left" vertical="center" wrapText="1"/>
      <protection/>
    </xf>
    <xf numFmtId="0" fontId="6" fillId="31" borderId="37" xfId="52" applyFont="1" applyFill="1" applyBorder="1" applyAlignment="1">
      <alignment horizontal="left" vertical="center" wrapText="1"/>
      <protection/>
    </xf>
    <xf numFmtId="49" fontId="6" fillId="31" borderId="37" xfId="52" applyNumberFormat="1" applyFont="1" applyFill="1" applyBorder="1" applyAlignment="1">
      <alignment horizontal="left" vertical="center" wrapText="1"/>
      <protection/>
    </xf>
    <xf numFmtId="49" fontId="6" fillId="31" borderId="60" xfId="52" applyNumberFormat="1" applyFont="1" applyFill="1" applyBorder="1" applyAlignment="1">
      <alignment horizontal="left" vertical="center" wrapText="1"/>
      <protection/>
    </xf>
    <xf numFmtId="0" fontId="35" fillId="0" borderId="26" xfId="52" applyFont="1" applyFill="1" applyBorder="1" applyAlignment="1">
      <alignment horizontal="center" vertical="center" wrapText="1"/>
      <protection/>
    </xf>
    <xf numFmtId="0" fontId="35" fillId="0" borderId="46" xfId="52" applyFont="1" applyFill="1" applyBorder="1" applyAlignment="1">
      <alignment horizontal="center" vertical="center" wrapText="1"/>
      <protection/>
    </xf>
    <xf numFmtId="0" fontId="6" fillId="31" borderId="45" xfId="52" applyFont="1" applyFill="1" applyBorder="1" applyAlignment="1">
      <alignment horizontal="left" vertical="center" wrapText="1"/>
      <protection/>
    </xf>
    <xf numFmtId="0" fontId="6" fillId="31" borderId="31" xfId="52" applyFont="1" applyFill="1" applyBorder="1" applyAlignment="1" quotePrefix="1">
      <alignment horizontal="left" vertical="center" wrapText="1"/>
      <protection/>
    </xf>
    <xf numFmtId="0" fontId="35" fillId="0" borderId="48" xfId="52" applyFont="1" applyFill="1" applyBorder="1" applyAlignment="1">
      <alignment horizontal="center" vertical="center" wrapText="1"/>
      <protection/>
    </xf>
    <xf numFmtId="0" fontId="6" fillId="31" borderId="31" xfId="52" applyFont="1" applyFill="1" applyBorder="1" applyAlignment="1">
      <alignment horizontal="left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36" fillId="0" borderId="29" xfId="52" applyFont="1" applyFill="1" applyBorder="1" applyAlignment="1">
      <alignment horizontal="center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6" fillId="0" borderId="46" xfId="52" applyFont="1" applyFill="1" applyBorder="1" applyAlignment="1">
      <alignment horizontal="center" vertical="center" wrapText="1"/>
      <protection/>
    </xf>
    <xf numFmtId="0" fontId="6" fillId="0" borderId="29" xfId="52" applyFont="1" applyFill="1" applyBorder="1" applyAlignment="1">
      <alignment horizontal="center" vertical="center" wrapText="1"/>
      <protection/>
    </xf>
    <xf numFmtId="0" fontId="35" fillId="0" borderId="26" xfId="52" applyFont="1" applyFill="1" applyBorder="1" applyAlignment="1" quotePrefix="1">
      <alignment horizontal="center" vertical="center" wrapText="1"/>
      <protection/>
    </xf>
    <xf numFmtId="0" fontId="6" fillId="31" borderId="12" xfId="52" applyFont="1" applyFill="1" applyBorder="1" applyAlignment="1">
      <alignment horizontal="left" vertical="center" wrapText="1"/>
      <protection/>
    </xf>
    <xf numFmtId="0" fontId="36" fillId="0" borderId="11" xfId="52" applyFont="1" applyFill="1" applyBorder="1" applyAlignment="1">
      <alignment horizontal="center" vertical="center" wrapText="1"/>
      <protection/>
    </xf>
    <xf numFmtId="0" fontId="36" fillId="0" borderId="30" xfId="52" applyFont="1" applyFill="1" applyBorder="1" applyAlignment="1">
      <alignment horizontal="center" vertical="center" wrapText="1"/>
      <protection/>
    </xf>
    <xf numFmtId="0" fontId="6" fillId="31" borderId="55" xfId="52" applyFont="1" applyFill="1" applyBorder="1" applyAlignment="1">
      <alignment horizontal="left" vertical="center" wrapText="1"/>
      <protection/>
    </xf>
    <xf numFmtId="0" fontId="6" fillId="31" borderId="47" xfId="52" applyFont="1" applyFill="1" applyBorder="1" applyAlignment="1" quotePrefix="1">
      <alignment horizontal="left" vertical="center" wrapText="1"/>
      <protection/>
    </xf>
    <xf numFmtId="0" fontId="6" fillId="31" borderId="0" xfId="52" applyFont="1" applyFill="1" applyBorder="1" applyAlignment="1">
      <alignment horizontal="left" vertical="center" wrapText="1"/>
      <protection/>
    </xf>
    <xf numFmtId="0" fontId="6" fillId="31" borderId="0" xfId="52" applyFont="1" applyFill="1" applyBorder="1" applyAlignment="1" quotePrefix="1">
      <alignment horizontal="left" vertical="center" wrapText="1"/>
      <protection/>
    </xf>
    <xf numFmtId="0" fontId="6" fillId="34" borderId="22" xfId="52" applyFont="1" applyFill="1" applyBorder="1" applyAlignment="1">
      <alignment horizontal="center" vertical="center" wrapText="1"/>
      <protection/>
    </xf>
    <xf numFmtId="0" fontId="6" fillId="34" borderId="46" xfId="52" applyFont="1" applyFill="1" applyBorder="1" applyAlignment="1">
      <alignment horizontal="center" vertical="center" wrapText="1"/>
      <protection/>
    </xf>
    <xf numFmtId="0" fontId="6" fillId="34" borderId="48" xfId="52" applyFont="1" applyFill="1" applyBorder="1" applyAlignment="1">
      <alignment horizontal="center" vertical="center" wrapText="1"/>
      <protection/>
    </xf>
    <xf numFmtId="0" fontId="5" fillId="34" borderId="22" xfId="52" applyFont="1" applyFill="1" applyBorder="1" applyAlignment="1" quotePrefix="1">
      <alignment horizontal="center" vertical="center" wrapText="1"/>
      <protection/>
    </xf>
    <xf numFmtId="0" fontId="5" fillId="34" borderId="46" xfId="52" applyFont="1" applyFill="1" applyBorder="1" applyAlignment="1" quotePrefix="1">
      <alignment horizontal="center" vertical="center" wrapText="1"/>
      <protection/>
    </xf>
    <xf numFmtId="0" fontId="5" fillId="34" borderId="48" xfId="52" applyFont="1" applyFill="1" applyBorder="1" applyAlignment="1" quotePrefix="1">
      <alignment horizontal="center" vertical="center" wrapText="1"/>
      <protection/>
    </xf>
    <xf numFmtId="0" fontId="6" fillId="31" borderId="114" xfId="52" applyFont="1" applyFill="1" applyBorder="1" applyAlignment="1" quotePrefix="1">
      <alignment horizontal="left" vertical="center" wrapText="1"/>
      <protection/>
    </xf>
    <xf numFmtId="0" fontId="36" fillId="0" borderId="22" xfId="52" applyFont="1" applyBorder="1" applyAlignment="1">
      <alignment horizontal="center" vertical="center" wrapText="1"/>
      <protection/>
    </xf>
    <xf numFmtId="0" fontId="36" fillId="0" borderId="46" xfId="52" applyFont="1" applyBorder="1" applyAlignment="1">
      <alignment horizontal="center" vertical="center" wrapText="1"/>
      <protection/>
    </xf>
    <xf numFmtId="0" fontId="36" fillId="0" borderId="48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left" vertical="center" wrapText="1"/>
      <protection/>
    </xf>
    <xf numFmtId="0" fontId="5" fillId="0" borderId="46" xfId="52" applyFont="1" applyBorder="1" applyAlignment="1">
      <alignment horizontal="left" vertical="center" wrapText="1"/>
      <protection/>
    </xf>
    <xf numFmtId="0" fontId="35" fillId="0" borderId="26" xfId="52" applyFont="1" applyBorder="1" applyAlignment="1">
      <alignment horizontal="center" vertical="center" wrapText="1"/>
      <protection/>
    </xf>
    <xf numFmtId="0" fontId="35" fillId="0" borderId="46" xfId="52" applyFont="1" applyBorder="1" applyAlignment="1">
      <alignment horizontal="center" vertical="center" wrapText="1"/>
      <protection/>
    </xf>
    <xf numFmtId="0" fontId="35" fillId="0" borderId="48" xfId="52" applyFont="1" applyBorder="1" applyAlignment="1">
      <alignment horizontal="center" vertical="center" wrapText="1"/>
      <protection/>
    </xf>
    <xf numFmtId="0" fontId="35" fillId="0" borderId="56" xfId="52" applyFont="1" applyBorder="1" applyAlignment="1">
      <alignment horizontal="center" vertical="center" wrapText="1"/>
      <protection/>
    </xf>
    <xf numFmtId="0" fontId="35" fillId="0" borderId="55" xfId="52" applyFont="1" applyBorder="1" applyAlignment="1">
      <alignment horizontal="center" vertical="center" wrapText="1"/>
      <protection/>
    </xf>
    <xf numFmtId="0" fontId="35" fillId="0" borderId="22" xfId="52" applyFont="1" applyBorder="1" applyAlignment="1">
      <alignment horizontal="center" vertical="center" wrapText="1"/>
      <protection/>
    </xf>
    <xf numFmtId="0" fontId="35" fillId="0" borderId="29" xfId="52" applyFont="1" applyBorder="1" applyAlignment="1">
      <alignment horizontal="center" vertical="center" wrapText="1"/>
      <protection/>
    </xf>
    <xf numFmtId="0" fontId="5" fillId="0" borderId="26" xfId="52" applyFont="1" applyBorder="1" applyAlignment="1">
      <alignment horizontal="center" vertical="center" wrapText="1"/>
      <protection/>
    </xf>
    <xf numFmtId="0" fontId="5" fillId="0" borderId="48" xfId="52" applyFont="1" applyBorder="1" applyAlignment="1">
      <alignment horizontal="center" vertical="center" wrapText="1"/>
      <protection/>
    </xf>
    <xf numFmtId="0" fontId="6" fillId="0" borderId="22" xfId="52" applyFont="1" applyBorder="1" applyAlignment="1">
      <alignment horizontal="center" vertical="center" wrapText="1"/>
      <protection/>
    </xf>
    <xf numFmtId="0" fontId="6" fillId="0" borderId="46" xfId="52" applyFont="1" applyBorder="1" applyAlignment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101" fillId="0" borderId="22" xfId="52" applyFont="1" applyFill="1" applyBorder="1" applyAlignment="1">
      <alignment horizontal="left" vertical="center" wrapText="1"/>
      <protection/>
    </xf>
    <xf numFmtId="0" fontId="101" fillId="0" borderId="48" xfId="52" applyFont="1" applyFill="1" applyBorder="1" applyAlignment="1">
      <alignment horizontal="left" vertical="center" wrapText="1"/>
      <protection/>
    </xf>
    <xf numFmtId="0" fontId="6" fillId="31" borderId="32" xfId="52" applyFont="1" applyFill="1" applyBorder="1" applyAlignment="1">
      <alignment horizontal="left" vertical="center" wrapText="1"/>
      <protection/>
    </xf>
    <xf numFmtId="0" fontId="36" fillId="0" borderId="46" xfId="52" applyFont="1" applyFill="1" applyBorder="1" applyAlignment="1">
      <alignment horizontal="center" vertical="center" wrapText="1"/>
      <protection/>
    </xf>
    <xf numFmtId="0" fontId="6" fillId="31" borderId="31" xfId="52" applyFont="1" applyFill="1" applyBorder="1" applyAlignment="1">
      <alignment horizontal="left" vertical="center" wrapText="1"/>
      <protection/>
    </xf>
    <xf numFmtId="0" fontId="6" fillId="31" borderId="31" xfId="52" applyFont="1" applyFill="1" applyBorder="1" applyAlignment="1" quotePrefix="1">
      <alignment horizontal="left" vertical="center" wrapText="1"/>
      <protection/>
    </xf>
    <xf numFmtId="0" fontId="36" fillId="0" borderId="29" xfId="52" applyFont="1" applyBorder="1" applyAlignment="1">
      <alignment horizontal="center" vertical="center" wrapText="1"/>
      <protection/>
    </xf>
    <xf numFmtId="0" fontId="101" fillId="0" borderId="22" xfId="52" applyFont="1" applyBorder="1" applyAlignment="1">
      <alignment horizontal="left" vertical="center" wrapText="1"/>
      <protection/>
    </xf>
    <xf numFmtId="0" fontId="101" fillId="0" borderId="46" xfId="52" applyFont="1" applyBorder="1" applyAlignment="1">
      <alignment horizontal="left" vertical="center" wrapText="1"/>
      <protection/>
    </xf>
    <xf numFmtId="0" fontId="101" fillId="0" borderId="48" xfId="52" applyFont="1" applyBorder="1" applyAlignment="1">
      <alignment horizontal="left" vertical="center" wrapText="1"/>
      <protection/>
    </xf>
    <xf numFmtId="49" fontId="5" fillId="0" borderId="22" xfId="52" applyNumberFormat="1" applyFont="1" applyBorder="1" applyAlignment="1">
      <alignment horizontal="center" vertical="center" wrapText="1"/>
      <protection/>
    </xf>
    <xf numFmtId="49" fontId="5" fillId="0" borderId="46" xfId="52" applyNumberFormat="1" applyFont="1" applyBorder="1" applyAlignment="1">
      <alignment horizontal="center" vertical="center" wrapText="1"/>
      <protection/>
    </xf>
    <xf numFmtId="49" fontId="5" fillId="0" borderId="29" xfId="52" applyNumberFormat="1" applyFont="1" applyBorder="1" applyAlignment="1">
      <alignment horizontal="center" vertical="center" wrapText="1"/>
      <protection/>
    </xf>
    <xf numFmtId="49" fontId="5" fillId="0" borderId="48" xfId="52" applyNumberFormat="1" applyFont="1" applyBorder="1" applyAlignment="1">
      <alignment horizontal="center" vertical="center" wrapText="1"/>
      <protection/>
    </xf>
    <xf numFmtId="0" fontId="5" fillId="0" borderId="50" xfId="52" applyFont="1" applyBorder="1" applyAlignment="1">
      <alignment horizontal="left" vertical="center" wrapText="1"/>
      <protection/>
    </xf>
    <xf numFmtId="0" fontId="5" fillId="0" borderId="59" xfId="52" applyFont="1" applyBorder="1" applyAlignment="1">
      <alignment horizontal="left" vertical="center" wrapText="1"/>
      <protection/>
    </xf>
    <xf numFmtId="0" fontId="5" fillId="0" borderId="49" xfId="52" applyFont="1" applyBorder="1" applyAlignment="1">
      <alignment horizontal="left" vertical="center" wrapText="1"/>
      <protection/>
    </xf>
    <xf numFmtId="49" fontId="5" fillId="0" borderId="22" xfId="52" applyNumberFormat="1" applyFont="1" applyBorder="1" applyAlignment="1">
      <alignment horizontal="center" vertical="center" wrapText="1"/>
      <protection/>
    </xf>
    <xf numFmtId="49" fontId="5" fillId="0" borderId="29" xfId="52" applyNumberFormat="1" applyFont="1" applyBorder="1" applyAlignment="1">
      <alignment horizontal="center" vertical="center" wrapText="1"/>
      <protection/>
    </xf>
    <xf numFmtId="0" fontId="6" fillId="31" borderId="11" xfId="52" applyFont="1" applyFill="1" applyBorder="1" applyAlignment="1">
      <alignment horizontal="left" vertical="center" wrapText="1"/>
      <protection/>
    </xf>
    <xf numFmtId="0" fontId="6" fillId="31" borderId="11" xfId="52" applyFont="1" applyFill="1" applyBorder="1" applyAlignment="1" quotePrefix="1">
      <alignment horizontal="left" vertical="center" wrapText="1"/>
      <protection/>
    </xf>
    <xf numFmtId="49" fontId="5" fillId="0" borderId="48" xfId="52" applyNumberFormat="1" applyFont="1" applyBorder="1" applyAlignment="1">
      <alignment horizontal="center" vertical="center" wrapText="1"/>
      <protection/>
    </xf>
    <xf numFmtId="0" fontId="6" fillId="31" borderId="29" xfId="52" applyFont="1" applyFill="1" applyBorder="1" applyAlignment="1">
      <alignment horizontal="left" vertical="center" wrapText="1"/>
      <protection/>
    </xf>
    <xf numFmtId="0" fontId="6" fillId="31" borderId="46" xfId="52" applyFont="1" applyFill="1" applyBorder="1" applyAlignment="1" quotePrefix="1">
      <alignment horizontal="left" vertical="center" wrapText="1"/>
      <protection/>
    </xf>
    <xf numFmtId="0" fontId="5" fillId="0" borderId="29" xfId="52" applyFont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6" fillId="34" borderId="26" xfId="52" applyFont="1" applyFill="1" applyBorder="1" applyAlignment="1">
      <alignment horizontal="center" vertical="center" wrapText="1"/>
      <protection/>
    </xf>
    <xf numFmtId="0" fontId="6" fillId="31" borderId="113" xfId="52" applyFont="1" applyFill="1" applyBorder="1" applyAlignment="1">
      <alignment horizontal="left" vertical="center" wrapText="1"/>
      <protection/>
    </xf>
    <xf numFmtId="0" fontId="6" fillId="31" borderId="114" xfId="52" applyFont="1" applyFill="1" applyBorder="1" applyAlignment="1">
      <alignment horizontal="left" vertical="center" wrapText="1"/>
      <protection/>
    </xf>
    <xf numFmtId="0" fontId="36" fillId="0" borderId="51" xfId="52" applyFont="1" applyBorder="1" applyAlignment="1">
      <alignment horizontal="center" vertical="center" wrapText="1"/>
      <protection/>
    </xf>
    <xf numFmtId="0" fontId="6" fillId="31" borderId="115" xfId="52" applyFont="1" applyFill="1" applyBorder="1" applyAlignment="1">
      <alignment horizontal="left" vertical="center" wrapText="1"/>
      <protection/>
    </xf>
    <xf numFmtId="0" fontId="6" fillId="31" borderId="39" xfId="52" applyFont="1" applyFill="1" applyBorder="1" applyAlignment="1" quotePrefix="1">
      <alignment horizontal="left" vertical="center" wrapText="1"/>
      <protection/>
    </xf>
    <xf numFmtId="0" fontId="101" fillId="34" borderId="22" xfId="52" applyFont="1" applyFill="1" applyBorder="1" applyAlignment="1">
      <alignment horizontal="center" vertical="center" wrapText="1"/>
      <protection/>
    </xf>
    <xf numFmtId="0" fontId="101" fillId="34" borderId="29" xfId="52" applyFont="1" applyFill="1" applyBorder="1" applyAlignment="1">
      <alignment horizontal="center" vertical="center" wrapText="1"/>
      <protection/>
    </xf>
    <xf numFmtId="0" fontId="101" fillId="34" borderId="48" xfId="52" applyFont="1" applyFill="1" applyBorder="1" applyAlignment="1">
      <alignment horizontal="center" vertical="center" wrapText="1"/>
      <protection/>
    </xf>
    <xf numFmtId="0" fontId="5" fillId="34" borderId="26" xfId="52" applyFont="1" applyFill="1" applyBorder="1" applyAlignment="1">
      <alignment horizontal="center" vertical="center" wrapText="1"/>
      <protection/>
    </xf>
    <xf numFmtId="0" fontId="5" fillId="34" borderId="46" xfId="52" applyFont="1" applyFill="1" applyBorder="1" applyAlignment="1">
      <alignment horizontal="center" vertical="center" wrapText="1"/>
      <protection/>
    </xf>
    <xf numFmtId="0" fontId="35" fillId="34" borderId="26" xfId="52" applyFont="1" applyFill="1" applyBorder="1" applyAlignment="1">
      <alignment horizontal="center" vertical="center" wrapText="1"/>
      <protection/>
    </xf>
    <xf numFmtId="0" fontId="35" fillId="34" borderId="46" xfId="52" applyFont="1" applyFill="1" applyBorder="1" applyAlignment="1">
      <alignment horizontal="center" vertical="center" wrapText="1"/>
      <protection/>
    </xf>
    <xf numFmtId="0" fontId="102" fillId="31" borderId="31" xfId="52" applyFont="1" applyFill="1" applyBorder="1" applyAlignment="1">
      <alignment horizontal="left" vertical="center" wrapText="1"/>
      <protection/>
    </xf>
    <xf numFmtId="0" fontId="102" fillId="34" borderId="22" xfId="52" applyFont="1" applyFill="1" applyBorder="1" applyAlignment="1">
      <alignment horizontal="center" vertical="center" wrapText="1"/>
      <protection/>
    </xf>
    <xf numFmtId="0" fontId="102" fillId="34" borderId="46" xfId="52" applyFont="1" applyFill="1" applyBorder="1" applyAlignment="1">
      <alignment horizontal="center" vertical="center" wrapText="1"/>
      <protection/>
    </xf>
    <xf numFmtId="0" fontId="102" fillId="34" borderId="29" xfId="52" applyFont="1" applyFill="1" applyBorder="1" applyAlignment="1">
      <alignment horizontal="center" vertical="center" wrapText="1"/>
      <protection/>
    </xf>
    <xf numFmtId="0" fontId="102" fillId="31" borderId="32" xfId="52" applyFont="1" applyFill="1" applyBorder="1" applyAlignment="1">
      <alignment horizontal="left" vertical="center" wrapText="1"/>
      <protection/>
    </xf>
    <xf numFmtId="0" fontId="102" fillId="31" borderId="57" xfId="52" applyFont="1" applyFill="1" applyBorder="1" applyAlignment="1">
      <alignment horizontal="left" vertical="center" wrapText="1"/>
      <protection/>
    </xf>
    <xf numFmtId="0" fontId="102" fillId="31" borderId="113" xfId="52" applyFont="1" applyFill="1" applyBorder="1" applyAlignment="1">
      <alignment horizontal="left" vertical="center" wrapText="1"/>
      <protection/>
    </xf>
    <xf numFmtId="0" fontId="6" fillId="34" borderId="29" xfId="52" applyFont="1" applyFill="1" applyBorder="1" applyAlignment="1">
      <alignment horizontal="center" vertical="center" wrapText="1"/>
      <protection/>
    </xf>
    <xf numFmtId="0" fontId="102" fillId="31" borderId="12" xfId="52" applyFont="1" applyFill="1" applyBorder="1" applyAlignment="1">
      <alignment horizontal="left" vertical="center" wrapText="1"/>
      <protection/>
    </xf>
    <xf numFmtId="0" fontId="102" fillId="34" borderId="48" xfId="52" applyFont="1" applyFill="1" applyBorder="1" applyAlignment="1">
      <alignment horizontal="center" vertical="center" wrapText="1"/>
      <protection/>
    </xf>
    <xf numFmtId="0" fontId="102" fillId="31" borderId="10" xfId="52" applyFont="1" applyFill="1" applyBorder="1" applyAlignment="1">
      <alignment horizontal="left" vertical="center" wrapText="1"/>
      <protection/>
    </xf>
    <xf numFmtId="0" fontId="102" fillId="31" borderId="54" xfId="52" applyFont="1" applyFill="1" applyBorder="1" applyAlignment="1">
      <alignment horizontal="left" vertical="center" wrapText="1"/>
      <protection/>
    </xf>
    <xf numFmtId="0" fontId="102" fillId="31" borderId="33" xfId="52" applyFont="1" applyFill="1" applyBorder="1" applyAlignment="1">
      <alignment horizontal="left" vertical="center" wrapText="1"/>
      <protection/>
    </xf>
    <xf numFmtId="0" fontId="103" fillId="34" borderId="22" xfId="52" applyFont="1" applyFill="1" applyBorder="1" applyAlignment="1">
      <alignment horizontal="center" vertical="center" wrapText="1"/>
      <protection/>
    </xf>
    <xf numFmtId="0" fontId="103" fillId="34" borderId="29" xfId="52" applyFont="1" applyFill="1" applyBorder="1" applyAlignment="1">
      <alignment horizontal="center" vertical="center" wrapText="1"/>
      <protection/>
    </xf>
    <xf numFmtId="0" fontId="102" fillId="31" borderId="0" xfId="52" applyFont="1" applyFill="1" applyBorder="1" applyAlignment="1">
      <alignment horizontal="left" vertical="center" wrapText="1"/>
      <protection/>
    </xf>
    <xf numFmtId="0" fontId="5" fillId="34" borderId="50" xfId="52" applyFont="1" applyFill="1" applyBorder="1" applyAlignment="1">
      <alignment horizontal="left" vertical="center" wrapText="1"/>
      <protection/>
    </xf>
    <xf numFmtId="0" fontId="5" fillId="34" borderId="49" xfId="52" applyFont="1" applyFill="1" applyBorder="1" applyAlignment="1">
      <alignment horizontal="left" vertical="center" wrapText="1"/>
      <protection/>
    </xf>
    <xf numFmtId="0" fontId="101" fillId="34" borderId="22" xfId="52" applyFont="1" applyFill="1" applyBorder="1" applyAlignment="1">
      <alignment horizontal="left" vertical="center" wrapText="1"/>
      <protection/>
    </xf>
    <xf numFmtId="0" fontId="101" fillId="34" borderId="29" xfId="52" applyFont="1" applyFill="1" applyBorder="1" applyAlignment="1">
      <alignment horizontal="left" vertical="center" wrapText="1"/>
      <protection/>
    </xf>
    <xf numFmtId="49" fontId="101" fillId="34" borderId="22" xfId="52" applyNumberFormat="1" applyFont="1" applyFill="1" applyBorder="1" applyAlignment="1">
      <alignment horizontal="center" vertical="center" wrapText="1"/>
      <protection/>
    </xf>
    <xf numFmtId="49" fontId="101" fillId="34" borderId="48" xfId="52" applyNumberFormat="1" applyFont="1" applyFill="1" applyBorder="1" applyAlignment="1">
      <alignment horizontal="center" vertical="center" wrapText="1"/>
      <protection/>
    </xf>
    <xf numFmtId="49" fontId="101" fillId="34" borderId="46" xfId="52" applyNumberFormat="1" applyFont="1" applyFill="1" applyBorder="1" applyAlignment="1">
      <alignment horizontal="center" vertical="center" wrapText="1"/>
      <protection/>
    </xf>
    <xf numFmtId="49" fontId="101" fillId="34" borderId="29" xfId="52" applyNumberFormat="1" applyFont="1" applyFill="1" applyBorder="1" applyAlignment="1">
      <alignment horizontal="center" vertical="center" wrapText="1"/>
      <protection/>
    </xf>
    <xf numFmtId="0" fontId="35" fillId="34" borderId="48" xfId="52" applyFont="1" applyFill="1" applyBorder="1" applyAlignment="1">
      <alignment horizontal="center" vertical="center" wrapText="1"/>
      <protection/>
    </xf>
    <xf numFmtId="0" fontId="103" fillId="34" borderId="46" xfId="52" applyFont="1" applyFill="1" applyBorder="1" applyAlignment="1">
      <alignment horizontal="center" vertical="center" wrapText="1"/>
      <protection/>
    </xf>
    <xf numFmtId="0" fontId="102" fillId="31" borderId="56" xfId="52" applyFont="1" applyFill="1" applyBorder="1" applyAlignment="1">
      <alignment horizontal="left" vertical="center" wrapText="1"/>
      <protection/>
    </xf>
    <xf numFmtId="0" fontId="102" fillId="31" borderId="10" xfId="52" applyFont="1" applyFill="1" applyBorder="1" applyAlignment="1">
      <alignment horizontal="left" vertical="center" wrapText="1"/>
      <protection/>
    </xf>
    <xf numFmtId="0" fontId="102" fillId="31" borderId="12" xfId="52" applyFont="1" applyFill="1" applyBorder="1" applyAlignment="1">
      <alignment horizontal="left" vertical="center" wrapText="1"/>
      <protection/>
    </xf>
    <xf numFmtId="0" fontId="101" fillId="34" borderId="22" xfId="52" applyFont="1" applyFill="1" applyBorder="1" applyAlignment="1">
      <alignment horizontal="left" vertical="center" wrapText="1"/>
      <protection/>
    </xf>
    <xf numFmtId="0" fontId="101" fillId="34" borderId="29" xfId="52" applyFont="1" applyFill="1" applyBorder="1" applyAlignment="1">
      <alignment horizontal="left" vertical="center" wrapText="1"/>
      <protection/>
    </xf>
    <xf numFmtId="0" fontId="102" fillId="31" borderId="41" xfId="52" applyFont="1" applyFill="1" applyBorder="1" applyAlignment="1">
      <alignment horizontal="left" vertical="center" wrapText="1"/>
      <protection/>
    </xf>
    <xf numFmtId="0" fontId="102" fillId="31" borderId="116" xfId="52" applyFont="1" applyFill="1" applyBorder="1" applyAlignment="1">
      <alignment horizontal="left" vertical="center" wrapText="1"/>
      <protection/>
    </xf>
    <xf numFmtId="0" fontId="101" fillId="34" borderId="50" xfId="52" applyFont="1" applyFill="1" applyBorder="1" applyAlignment="1">
      <alignment horizontal="left" vertical="center" wrapText="1"/>
      <protection/>
    </xf>
    <xf numFmtId="0" fontId="101" fillId="34" borderId="49" xfId="52" applyFont="1" applyFill="1" applyBorder="1" applyAlignment="1">
      <alignment horizontal="left" vertical="center" wrapText="1"/>
      <protection/>
    </xf>
    <xf numFmtId="0" fontId="35" fillId="0" borderId="46" xfId="52" applyFont="1" applyFill="1" applyBorder="1" applyAlignment="1">
      <alignment horizontal="center" vertical="center" wrapText="1"/>
      <protection/>
    </xf>
    <xf numFmtId="0" fontId="19" fillId="38" borderId="13" xfId="52" applyFont="1" applyFill="1" applyBorder="1" applyAlignment="1">
      <alignment horizontal="center" vertical="center" wrapText="1"/>
      <protection/>
    </xf>
    <xf numFmtId="0" fontId="19" fillId="38" borderId="15" xfId="52" applyFont="1" applyFill="1" applyBorder="1" applyAlignment="1">
      <alignment horizontal="center" vertical="center" wrapText="1"/>
      <protection/>
    </xf>
    <xf numFmtId="0" fontId="20" fillId="36" borderId="14" xfId="52" applyFont="1" applyFill="1" applyBorder="1" applyAlignment="1">
      <alignment horizontal="center" vertical="center" wrapText="1"/>
      <protection/>
    </xf>
    <xf numFmtId="0" fontId="20" fillId="36" borderId="37" xfId="52" applyFont="1" applyFill="1" applyBorder="1" applyAlignment="1">
      <alignment horizontal="center" vertical="center"/>
      <protection/>
    </xf>
    <xf numFmtId="0" fontId="20" fillId="36" borderId="60" xfId="52" applyFont="1" applyFill="1" applyBorder="1" applyAlignment="1">
      <alignment horizontal="center" vertical="center"/>
      <protection/>
    </xf>
    <xf numFmtId="0" fontId="20" fillId="36" borderId="116" xfId="52" applyFont="1" applyFill="1" applyBorder="1" applyAlignment="1">
      <alignment horizontal="center" vertical="center"/>
      <protection/>
    </xf>
    <xf numFmtId="0" fontId="20" fillId="36" borderId="13" xfId="52" applyFont="1" applyFill="1" applyBorder="1" applyAlignment="1">
      <alignment horizontal="center" vertical="center"/>
      <protection/>
    </xf>
    <xf numFmtId="0" fontId="20" fillId="36" borderId="15" xfId="52" applyFont="1" applyFill="1" applyBorder="1" applyAlignment="1">
      <alignment horizontal="center" vertical="center"/>
      <protection/>
    </xf>
    <xf numFmtId="0" fontId="20" fillId="36" borderId="36" xfId="52" applyFont="1" applyFill="1" applyBorder="1" applyAlignment="1">
      <alignment horizontal="center" vertical="center"/>
      <protection/>
    </xf>
    <xf numFmtId="0" fontId="18" fillId="38" borderId="0" xfId="52" applyFont="1" applyFill="1" applyBorder="1" applyAlignment="1">
      <alignment horizontal="center" vertical="center"/>
      <protection/>
    </xf>
    <xf numFmtId="0" fontId="44" fillId="36" borderId="0" xfId="52" applyFont="1" applyFill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36" borderId="0" xfId="52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/>
      <protection/>
    </xf>
    <xf numFmtId="49" fontId="37" fillId="0" borderId="0" xfId="62" applyNumberFormat="1" applyFont="1" applyFill="1" applyBorder="1" applyAlignment="1" applyProtection="1">
      <alignment horizontal="center" vertical="center" wrapText="1"/>
      <protection locked="0"/>
    </xf>
    <xf numFmtId="49" fontId="38" fillId="35" borderId="95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117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99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18" xfId="62" applyNumberFormat="1" applyFont="1" applyFill="1" applyBorder="1" applyAlignment="1" applyProtection="1">
      <alignment horizontal="left" vertical="center" wrapText="1"/>
      <protection locked="0"/>
    </xf>
    <xf numFmtId="0" fontId="40" fillId="0" borderId="99" xfId="62" applyNumberFormat="1" applyFont="1" applyFill="1" applyBorder="1" applyAlignment="1" applyProtection="1">
      <alignment horizontal="left" vertical="center"/>
      <protection locked="0"/>
    </xf>
    <xf numFmtId="0" fontId="40" fillId="0" borderId="119" xfId="62" applyNumberFormat="1" applyFont="1" applyFill="1" applyBorder="1" applyAlignment="1" applyProtection="1">
      <alignment horizontal="left" vertical="center"/>
      <protection locked="0"/>
    </xf>
    <xf numFmtId="49" fontId="37" fillId="43" borderId="0" xfId="62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2" applyNumberFormat="1" applyFont="1" applyFill="1" applyBorder="1" applyAlignment="1" applyProtection="1">
      <alignment horizontal="center" vertical="center" wrapText="1"/>
      <protection locked="0"/>
    </xf>
    <xf numFmtId="49" fontId="38" fillId="40" borderId="32" xfId="62" applyNumberFormat="1" applyFont="1" applyFill="1" applyBorder="1" applyAlignment="1" applyProtection="1">
      <alignment horizontal="center" vertical="center" wrapText="1"/>
      <protection locked="0"/>
    </xf>
    <xf numFmtId="49" fontId="38" fillId="40" borderId="12" xfId="62" applyNumberFormat="1" applyFont="1" applyFill="1" applyBorder="1" applyAlignment="1" applyProtection="1">
      <alignment horizontal="center" vertical="center" wrapText="1"/>
      <protection locked="0"/>
    </xf>
    <xf numFmtId="49" fontId="38" fillId="41" borderId="12" xfId="62" applyNumberFormat="1" applyFont="1" applyFill="1" applyBorder="1" applyAlignment="1" applyProtection="1">
      <alignment horizontal="center" vertical="center" wrapText="1"/>
      <protection locked="0"/>
    </xf>
    <xf numFmtId="49" fontId="38" fillId="41" borderId="25" xfId="62" applyNumberFormat="1" applyFont="1" applyFill="1" applyBorder="1" applyAlignment="1" applyProtection="1">
      <alignment horizontal="center" vertical="center" wrapText="1"/>
      <protection locked="0"/>
    </xf>
    <xf numFmtId="49" fontId="38" fillId="41" borderId="120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25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2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25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20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69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80" xfId="62" applyNumberFormat="1" applyFont="1" applyFill="1" applyBorder="1" applyAlignment="1" applyProtection="1">
      <alignment horizontal="center" vertical="center" wrapText="1"/>
      <protection locked="0"/>
    </xf>
    <xf numFmtId="49" fontId="40" fillId="43" borderId="99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83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19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99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83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99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83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83" xfId="62" applyNumberFormat="1" applyFont="1" applyFill="1" applyBorder="1" applyAlignment="1" applyProtection="1">
      <alignment horizontal="left" vertical="center" wrapText="1"/>
      <protection locked="0"/>
    </xf>
    <xf numFmtId="0" fontId="40" fillId="0" borderId="83" xfId="62" applyNumberFormat="1" applyFont="1" applyFill="1" applyBorder="1" applyAlignment="1" applyProtection="1">
      <alignment horizontal="left" vertical="center"/>
      <protection locked="0"/>
    </xf>
    <xf numFmtId="49" fontId="37" fillId="43" borderId="99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83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00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111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100" xfId="62" applyNumberFormat="1" applyFont="1" applyFill="1" applyBorder="1" applyAlignment="1" applyProtection="1">
      <alignment horizontal="center" vertical="center" wrapText="1"/>
      <protection locked="0"/>
    </xf>
    <xf numFmtId="49" fontId="38" fillId="48" borderId="99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83" xfId="62" applyNumberFormat="1" applyFont="1" applyFill="1" applyBorder="1" applyAlignment="1" applyProtection="1">
      <alignment horizontal="left" vertical="center" wrapText="1"/>
      <protection locked="0"/>
    </xf>
    <xf numFmtId="49" fontId="37" fillId="47" borderId="25" xfId="62" applyNumberFormat="1" applyFont="1" applyFill="1" applyBorder="1" applyAlignment="1" applyProtection="1">
      <alignment horizontal="center" vertical="center" wrapText="1"/>
      <protection locked="0"/>
    </xf>
    <xf numFmtId="49" fontId="37" fillId="47" borderId="12" xfId="62" applyNumberFormat="1" applyFont="1" applyFill="1" applyBorder="1" applyAlignment="1" applyProtection="1">
      <alignment horizontal="center" vertical="center" wrapText="1"/>
      <protection locked="0"/>
    </xf>
    <xf numFmtId="49" fontId="37" fillId="47" borderId="20" xfId="62" applyNumberFormat="1" applyFont="1" applyFill="1" applyBorder="1" applyAlignment="1" applyProtection="1">
      <alignment horizontal="center" vertical="center" wrapText="1"/>
      <protection locked="0"/>
    </xf>
    <xf numFmtId="49" fontId="40" fillId="43" borderId="95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117" xfId="62" applyNumberFormat="1" applyFont="1" applyFill="1" applyBorder="1" applyAlignment="1" applyProtection="1">
      <alignment horizontal="left" vertical="center" wrapText="1"/>
      <protection locked="0"/>
    </xf>
    <xf numFmtId="49" fontId="37" fillId="47" borderId="25" xfId="62" applyNumberFormat="1" applyFont="1" applyFill="1" applyBorder="1" applyAlignment="1" applyProtection="1">
      <alignment horizontal="center" vertical="center" wrapText="1"/>
      <protection locked="0"/>
    </xf>
    <xf numFmtId="49" fontId="37" fillId="47" borderId="12" xfId="62" applyNumberFormat="1" applyFont="1" applyFill="1" applyBorder="1" applyAlignment="1" applyProtection="1">
      <alignment horizontal="center" vertical="center" wrapText="1"/>
      <protection locked="0"/>
    </xf>
    <xf numFmtId="49" fontId="37" fillId="47" borderId="20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21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22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95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17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3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31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34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95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17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95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117" xfId="62" applyNumberFormat="1" applyFont="1" applyFill="1" applyBorder="1" applyAlignment="1" applyProtection="1">
      <alignment horizontal="left" vertical="center" wrapText="1"/>
      <protection locked="0"/>
    </xf>
    <xf numFmtId="49" fontId="38" fillId="45" borderId="12" xfId="62" applyNumberFormat="1" applyFont="1" applyFill="1" applyBorder="1" applyAlignment="1" applyProtection="1">
      <alignment horizontal="center" vertical="center" wrapText="1"/>
      <protection locked="0"/>
    </xf>
    <xf numFmtId="49" fontId="38" fillId="45" borderId="25" xfId="62" applyNumberFormat="1" applyFont="1" applyFill="1" applyBorder="1" applyAlignment="1" applyProtection="1">
      <alignment horizontal="center" vertical="center" wrapText="1"/>
      <protection locked="0"/>
    </xf>
    <xf numFmtId="49" fontId="38" fillId="45" borderId="120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00" xfId="62" applyNumberFormat="1" applyFont="1" applyFill="1" applyBorder="1" applyAlignment="1" applyProtection="1">
      <alignment horizontal="center" vertical="center" wrapText="1"/>
      <protection locked="0"/>
    </xf>
    <xf numFmtId="49" fontId="38" fillId="41" borderId="25" xfId="62" applyNumberFormat="1" applyFont="1" applyFill="1" applyBorder="1" applyAlignment="1" applyProtection="1">
      <alignment horizontal="center" vertical="center" wrapText="1"/>
      <protection locked="0"/>
    </xf>
    <xf numFmtId="49" fontId="40" fillId="43" borderId="103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89" xfId="62" applyNumberFormat="1" applyFont="1" applyFill="1" applyBorder="1" applyAlignment="1" applyProtection="1">
      <alignment horizontal="left" vertical="center" wrapText="1"/>
      <protection locked="0"/>
    </xf>
    <xf numFmtId="49" fontId="38" fillId="0" borderId="38" xfId="62" applyNumberFormat="1" applyFont="1" applyFill="1" applyBorder="1" applyAlignment="1" applyProtection="1">
      <alignment horizontal="center" vertical="center" wrapText="1"/>
      <protection locked="0"/>
    </xf>
    <xf numFmtId="49" fontId="38" fillId="0" borderId="31" xfId="62" applyNumberFormat="1" applyFont="1" applyFill="1" applyBorder="1" applyAlignment="1" applyProtection="1">
      <alignment horizontal="center" vertical="center" wrapText="1"/>
      <protection locked="0"/>
    </xf>
    <xf numFmtId="49" fontId="38" fillId="0" borderId="34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25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31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04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23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21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02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11" xfId="62" applyNumberFormat="1" applyFont="1" applyFill="1" applyBorder="1" applyAlignment="1" applyProtection="1">
      <alignment horizontal="center" vertical="center" wrapText="1"/>
      <protection locked="0"/>
    </xf>
    <xf numFmtId="49" fontId="39" fillId="0" borderId="111" xfId="62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62" applyNumberFormat="1" applyFont="1" applyFill="1" applyBorder="1" applyAlignment="1" applyProtection="1">
      <alignment horizontal="center" vertical="center" wrapText="1"/>
      <protection locked="0"/>
    </xf>
    <xf numFmtId="49" fontId="109" fillId="0" borderId="69" xfId="62" applyNumberFormat="1" applyFont="1" applyFill="1" applyBorder="1" applyAlignment="1" applyProtection="1">
      <alignment horizontal="center" vertical="center" wrapText="1"/>
      <protection locked="0"/>
    </xf>
    <xf numFmtId="49" fontId="109" fillId="0" borderId="0" xfId="62" applyNumberFormat="1" applyFont="1" applyFill="1" applyBorder="1" applyAlignment="1" applyProtection="1">
      <alignment horizontal="center" vertical="center" wrapText="1"/>
      <protection locked="0"/>
    </xf>
    <xf numFmtId="49" fontId="109" fillId="0" borderId="80" xfId="62" applyNumberFormat="1" applyFont="1" applyFill="1" applyBorder="1" applyAlignment="1" applyProtection="1">
      <alignment horizontal="center" vertical="center" wrapText="1"/>
      <protection locked="0"/>
    </xf>
    <xf numFmtId="49" fontId="35" fillId="35" borderId="99" xfId="62" applyNumberFormat="1" applyFont="1" applyFill="1" applyBorder="1" applyAlignment="1" applyProtection="1">
      <alignment horizontal="left" vertical="center" wrapText="1"/>
      <protection locked="0"/>
    </xf>
    <xf numFmtId="49" fontId="35" fillId="35" borderId="83" xfId="62" applyNumberFormat="1" applyFont="1" applyFill="1" applyBorder="1" applyAlignment="1" applyProtection="1">
      <alignment horizontal="left" vertical="center" wrapText="1"/>
      <protection locked="0"/>
    </xf>
    <xf numFmtId="49" fontId="5" fillId="43" borderId="99" xfId="62" applyNumberFormat="1" applyFont="1" applyFill="1" applyBorder="1" applyAlignment="1" applyProtection="1">
      <alignment horizontal="left" vertical="center" wrapText="1"/>
      <protection locked="0"/>
    </xf>
    <xf numFmtId="49" fontId="5" fillId="43" borderId="83" xfId="62" applyNumberFormat="1" applyFont="1" applyFill="1" applyBorder="1" applyAlignment="1" applyProtection="1">
      <alignment horizontal="left" vertical="center" wrapText="1"/>
      <protection locked="0"/>
    </xf>
    <xf numFmtId="49" fontId="36" fillId="49" borderId="119" xfId="62" applyNumberFormat="1" applyFont="1" applyFill="1" applyBorder="1" applyAlignment="1" applyProtection="1">
      <alignment horizontal="center" vertical="center" wrapText="1"/>
      <protection locked="0"/>
    </xf>
    <xf numFmtId="49" fontId="36" fillId="49" borderId="121" xfId="62" applyNumberFormat="1" applyFont="1" applyFill="1" applyBorder="1" applyAlignment="1" applyProtection="1">
      <alignment horizontal="left" vertical="center" wrapText="1"/>
      <protection locked="0"/>
    </xf>
    <xf numFmtId="49" fontId="36" fillId="49" borderId="102" xfId="62" applyNumberFormat="1" applyFont="1" applyFill="1" applyBorder="1" applyAlignment="1" applyProtection="1">
      <alignment horizontal="left" vertical="center" wrapText="1"/>
      <protection locked="0"/>
    </xf>
    <xf numFmtId="49" fontId="109" fillId="0" borderId="111" xfId="62" applyNumberFormat="1" applyFont="1" applyFill="1" applyBorder="1" applyAlignment="1" applyProtection="1">
      <alignment horizontal="center" vertical="center" wrapText="1"/>
      <protection locked="0"/>
    </xf>
    <xf numFmtId="49" fontId="109" fillId="0" borderId="25" xfId="62" applyNumberFormat="1" applyFont="1" applyFill="1" applyBorder="1" applyAlignment="1" applyProtection="1">
      <alignment horizontal="center" vertical="center" wrapText="1"/>
      <protection locked="0"/>
    </xf>
    <xf numFmtId="49" fontId="109" fillId="0" borderId="12" xfId="62" applyNumberFormat="1" applyFont="1" applyFill="1" applyBorder="1" applyAlignment="1" applyProtection="1">
      <alignment horizontal="center" vertical="center" wrapText="1"/>
      <protection locked="0"/>
    </xf>
    <xf numFmtId="49" fontId="109" fillId="0" borderId="20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31" xfId="62" applyNumberFormat="1" applyFont="1" applyFill="1" applyBorder="1" applyAlignment="1" applyProtection="1">
      <alignment horizontal="center" vertical="center" wrapText="1"/>
      <protection locked="0"/>
    </xf>
    <xf numFmtId="49" fontId="38" fillId="35" borderId="108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109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73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74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95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17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95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17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95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117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25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120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73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74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24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32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0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32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11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69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6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16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6" xfId="62" applyNumberFormat="1" applyFont="1" applyFill="1" applyBorder="1" applyAlignment="1" applyProtection="1">
      <alignment horizontal="left" vertical="center" wrapText="1"/>
      <protection locked="0"/>
    </xf>
    <xf numFmtId="0" fontId="40" fillId="0" borderId="16" xfId="62" applyNumberFormat="1" applyFont="1" applyFill="1" applyBorder="1" applyAlignment="1" applyProtection="1">
      <alignment horizontal="left" vertical="center"/>
      <protection locked="0"/>
    </xf>
    <xf numFmtId="49" fontId="37" fillId="43" borderId="24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21" xfId="62" applyNumberFormat="1" applyFont="1" applyFill="1" applyBorder="1" applyAlignment="1" applyProtection="1">
      <alignment horizontal="center" vertical="center" wrapText="1"/>
      <protection locked="0"/>
    </xf>
    <xf numFmtId="49" fontId="40" fillId="43" borderId="16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16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6" xfId="62" applyNumberFormat="1" applyFont="1" applyFill="1" applyBorder="1" applyAlignment="1" applyProtection="1">
      <alignment horizontal="left" vertical="center" wrapText="1"/>
      <protection locked="0"/>
    </xf>
    <xf numFmtId="0" fontId="37" fillId="0" borderId="69" xfId="62" applyNumberFormat="1" applyFont="1" applyFill="1" applyBorder="1" applyAlignment="1" applyProtection="1">
      <alignment horizontal="center" vertical="center"/>
      <protection locked="0"/>
    </xf>
    <xf numFmtId="0" fontId="37" fillId="0" borderId="0" xfId="62" applyNumberFormat="1" applyFont="1" applyFill="1" applyBorder="1" applyAlignment="1" applyProtection="1">
      <alignment horizontal="center" vertical="center"/>
      <protection locked="0"/>
    </xf>
    <xf numFmtId="0" fontId="37" fillId="0" borderId="80" xfId="62" applyNumberFormat="1" applyFont="1" applyFill="1" applyBorder="1" applyAlignment="1" applyProtection="1">
      <alignment horizontal="center" vertical="center"/>
      <protection locked="0"/>
    </xf>
    <xf numFmtId="49" fontId="37" fillId="43" borderId="25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20" xfId="62" applyNumberFormat="1" applyFont="1" applyFill="1" applyBorder="1" applyAlignment="1" applyProtection="1">
      <alignment horizontal="left" vertical="center" wrapText="1"/>
      <protection locked="0"/>
    </xf>
    <xf numFmtId="49" fontId="39" fillId="41" borderId="12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24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21" xfId="62" applyNumberFormat="1" applyFont="1" applyFill="1" applyBorder="1" applyAlignment="1" applyProtection="1">
      <alignment horizontal="center" vertical="center" wrapText="1"/>
      <protection locked="0"/>
    </xf>
    <xf numFmtId="49" fontId="40" fillId="43" borderId="104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124" xfId="62" applyNumberFormat="1" applyFont="1" applyFill="1" applyBorder="1" applyAlignment="1" applyProtection="1">
      <alignment horizontal="left" vertical="center" wrapText="1"/>
      <protection locked="0"/>
    </xf>
    <xf numFmtId="49" fontId="38" fillId="41" borderId="25" xfId="62" applyNumberFormat="1" applyFont="1" applyFill="1" applyBorder="1" applyAlignment="1" applyProtection="1">
      <alignment horizontal="left" vertical="center" wrapText="1"/>
      <protection locked="0"/>
    </xf>
    <xf numFmtId="49" fontId="38" fillId="41" borderId="120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03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89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25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19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99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83" xfId="62" applyNumberFormat="1" applyFont="1" applyFill="1" applyBorder="1" applyAlignment="1" applyProtection="1">
      <alignment horizontal="left" vertical="center" wrapText="1"/>
      <protection locked="0"/>
    </xf>
    <xf numFmtId="49" fontId="38" fillId="41" borderId="101" xfId="62" applyNumberFormat="1" applyFont="1" applyFill="1" applyBorder="1" applyAlignment="1" applyProtection="1">
      <alignment horizontal="center" vertical="center" wrapText="1"/>
      <protection locked="0"/>
    </xf>
    <xf numFmtId="49" fontId="38" fillId="41" borderId="72" xfId="62" applyNumberFormat="1" applyFont="1" applyFill="1" applyBorder="1" applyAlignment="1" applyProtection="1">
      <alignment horizontal="center" vertical="center" wrapText="1"/>
      <protection locked="0"/>
    </xf>
    <xf numFmtId="49" fontId="38" fillId="41" borderId="77" xfId="62" applyNumberFormat="1" applyFont="1" applyFill="1" applyBorder="1" applyAlignment="1" applyProtection="1">
      <alignment horizontal="center" vertical="center" wrapText="1"/>
      <protection locked="0"/>
    </xf>
    <xf numFmtId="49" fontId="40" fillId="43" borderId="99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83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99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83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99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83" xfId="62" applyNumberFormat="1" applyFont="1" applyFill="1" applyBorder="1" applyAlignment="1" applyProtection="1">
      <alignment horizontal="left" vertical="center" wrapText="1"/>
      <protection locked="0"/>
    </xf>
    <xf numFmtId="0" fontId="40" fillId="0" borderId="99" xfId="62" applyNumberFormat="1" applyFont="1" applyFill="1" applyBorder="1" applyAlignment="1" applyProtection="1">
      <alignment horizontal="left" vertical="center"/>
      <protection locked="0"/>
    </xf>
    <xf numFmtId="0" fontId="40" fillId="0" borderId="83" xfId="62" applyNumberFormat="1" applyFont="1" applyFill="1" applyBorder="1" applyAlignment="1" applyProtection="1">
      <alignment horizontal="left" vertical="center"/>
      <protection locked="0"/>
    </xf>
    <xf numFmtId="49" fontId="37" fillId="43" borderId="99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83" xfId="62" applyNumberFormat="1" applyFont="1" applyFill="1" applyBorder="1" applyAlignment="1" applyProtection="1">
      <alignment horizontal="left" vertical="center" wrapText="1"/>
      <protection locked="0"/>
    </xf>
    <xf numFmtId="0" fontId="37" fillId="0" borderId="24" xfId="62" applyNumberFormat="1" applyFont="1" applyFill="1" applyBorder="1" applyAlignment="1" applyProtection="1">
      <alignment horizontal="center" vertical="center"/>
      <protection locked="0"/>
    </xf>
    <xf numFmtId="0" fontId="37" fillId="0" borderId="32" xfId="62" applyNumberFormat="1" applyFont="1" applyFill="1" applyBorder="1" applyAlignment="1" applyProtection="1">
      <alignment horizontal="center" vertical="center"/>
      <protection locked="0"/>
    </xf>
    <xf numFmtId="0" fontId="37" fillId="0" borderId="21" xfId="62" applyNumberFormat="1" applyFont="1" applyFill="1" applyBorder="1" applyAlignment="1" applyProtection="1">
      <alignment horizontal="center" vertical="center"/>
      <protection locked="0"/>
    </xf>
    <xf numFmtId="49" fontId="37" fillId="43" borderId="38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31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34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95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17" xfId="62" applyNumberFormat="1" applyFont="1" applyFill="1" applyBorder="1" applyAlignment="1" applyProtection="1">
      <alignment horizontal="left" vertical="center" wrapText="1"/>
      <protection locked="0"/>
    </xf>
    <xf numFmtId="49" fontId="37" fillId="47" borderId="12" xfId="62" applyNumberFormat="1" applyFont="1" applyFill="1" applyBorder="1" applyAlignment="1" applyProtection="1">
      <alignment horizontal="center" vertical="center" wrapText="1"/>
      <protection locked="0"/>
    </xf>
    <xf numFmtId="49" fontId="37" fillId="47" borderId="20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95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21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02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23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24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32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21" xfId="62" applyNumberFormat="1" applyFont="1" applyFill="1" applyBorder="1" applyAlignment="1" applyProtection="1">
      <alignment horizontal="center" vertical="center" wrapText="1"/>
      <protection locked="0"/>
    </xf>
    <xf numFmtId="49" fontId="38" fillId="48" borderId="99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83" xfId="62" applyNumberFormat="1" applyFont="1" applyFill="1" applyBorder="1" applyAlignment="1" applyProtection="1">
      <alignment horizontal="left" vertical="center" wrapText="1"/>
      <protection locked="0"/>
    </xf>
    <xf numFmtId="49" fontId="38" fillId="45" borderId="12" xfId="62" applyNumberFormat="1" applyFont="1" applyFill="1" applyBorder="1" applyAlignment="1" applyProtection="1">
      <alignment horizontal="center" vertical="center" wrapText="1"/>
      <protection locked="0"/>
    </xf>
    <xf numFmtId="49" fontId="38" fillId="45" borderId="120" xfId="62" applyNumberFormat="1" applyFont="1" applyFill="1" applyBorder="1" applyAlignment="1" applyProtection="1">
      <alignment horizontal="center" vertical="center" wrapText="1"/>
      <protection locked="0"/>
    </xf>
    <xf numFmtId="49" fontId="37" fillId="0" borderId="111" xfId="62" applyNumberFormat="1" applyFont="1" applyFill="1" applyBorder="1" applyAlignment="1" applyProtection="1">
      <alignment horizontal="center" vertical="center" wrapText="1"/>
      <protection locked="0"/>
    </xf>
    <xf numFmtId="49" fontId="38" fillId="35" borderId="118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18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20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32" xfId="62" applyNumberFormat="1" applyFont="1" applyFill="1" applyBorder="1" applyAlignment="1" applyProtection="1">
      <alignment horizontal="center" vertical="center" wrapText="1"/>
      <protection locked="0"/>
    </xf>
    <xf numFmtId="49" fontId="37" fillId="43" borderId="125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18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22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25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125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18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38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34" xfId="62" applyNumberFormat="1" applyFont="1" applyFill="1" applyBorder="1" applyAlignment="1" applyProtection="1">
      <alignment horizontal="left" vertical="center" wrapText="1"/>
      <protection locked="0"/>
    </xf>
    <xf numFmtId="49" fontId="38" fillId="41" borderId="12" xfId="62" applyNumberFormat="1" applyFont="1" applyFill="1" applyBorder="1" applyAlignment="1" applyProtection="1">
      <alignment horizontal="center" vertical="center" wrapText="1"/>
      <protection locked="0"/>
    </xf>
    <xf numFmtId="49" fontId="38" fillId="41" borderId="120" xfId="62" applyNumberFormat="1" applyFont="1" applyFill="1" applyBorder="1" applyAlignment="1" applyProtection="1">
      <alignment horizontal="center" vertical="center" wrapText="1"/>
      <protection locked="0"/>
    </xf>
    <xf numFmtId="49" fontId="39" fillId="0" borderId="111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20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25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2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120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04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24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104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124" xfId="62" applyNumberFormat="1" applyFont="1" applyFill="1" applyBorder="1" applyAlignment="1" applyProtection="1">
      <alignment horizontal="left" vertical="center" wrapText="1"/>
      <protection locked="0"/>
    </xf>
    <xf numFmtId="49" fontId="38" fillId="48" borderId="120" xfId="62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62" applyNumberFormat="1" applyFont="1" applyFill="1" applyBorder="1" applyAlignment="1" applyProtection="1">
      <alignment horizontal="left" vertical="center"/>
      <protection locked="0"/>
    </xf>
    <xf numFmtId="49" fontId="37" fillId="43" borderId="111" xfId="62" applyNumberFormat="1" applyFont="1" applyFill="1" applyBorder="1" applyAlignment="1" applyProtection="1">
      <alignment horizontal="center" vertical="center" wrapText="1"/>
      <protection locked="0"/>
    </xf>
    <xf numFmtId="49" fontId="39" fillId="49" borderId="20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121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102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121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102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04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69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90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24" xfId="62" applyNumberFormat="1" applyFont="1" applyFill="1" applyBorder="1" applyAlignment="1" applyProtection="1">
      <alignment horizontal="left" vertical="center" wrapText="1"/>
      <protection locked="0"/>
    </xf>
    <xf numFmtId="49" fontId="5" fillId="0" borderId="104" xfId="62" applyNumberFormat="1" applyFont="1" applyFill="1" applyBorder="1" applyAlignment="1" applyProtection="1">
      <alignment horizontal="left" vertical="center" wrapText="1"/>
      <protection locked="0"/>
    </xf>
    <xf numFmtId="49" fontId="5" fillId="0" borderId="124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21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02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21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02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03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89" xfId="62" applyNumberFormat="1" applyFont="1" applyFill="1" applyBorder="1" applyAlignment="1" applyProtection="1">
      <alignment horizontal="left" vertical="center" wrapText="1"/>
      <protection locked="0"/>
    </xf>
    <xf numFmtId="0" fontId="40" fillId="0" borderId="25" xfId="62" applyNumberFormat="1" applyFont="1" applyFill="1" applyBorder="1" applyAlignment="1" applyProtection="1">
      <alignment horizontal="left" vertical="center"/>
      <protection locked="0"/>
    </xf>
    <xf numFmtId="0" fontId="40" fillId="0" borderId="120" xfId="62" applyNumberFormat="1" applyFont="1" applyFill="1" applyBorder="1" applyAlignment="1" applyProtection="1">
      <alignment horizontal="left" vertical="center"/>
      <protection locked="0"/>
    </xf>
    <xf numFmtId="49" fontId="40" fillId="43" borderId="25" xfId="62" applyNumberFormat="1" applyFont="1" applyFill="1" applyBorder="1" applyAlignment="1" applyProtection="1">
      <alignment horizontal="left" vertical="center" wrapText="1"/>
      <protection locked="0"/>
    </xf>
    <xf numFmtId="49" fontId="40" fillId="43" borderId="120" xfId="62" applyNumberFormat="1" applyFont="1" applyFill="1" applyBorder="1" applyAlignment="1" applyProtection="1">
      <alignment horizontal="left" vertical="center" wrapText="1"/>
      <protection locked="0"/>
    </xf>
    <xf numFmtId="0" fontId="40" fillId="0" borderId="95" xfId="62" applyNumberFormat="1" applyFont="1" applyFill="1" applyBorder="1" applyAlignment="1" applyProtection="1">
      <alignment horizontal="left" vertical="center"/>
      <protection locked="0"/>
    </xf>
    <xf numFmtId="0" fontId="40" fillId="0" borderId="117" xfId="62" applyNumberFormat="1" applyFont="1" applyFill="1" applyBorder="1" applyAlignment="1" applyProtection="1">
      <alignment horizontal="left" vertical="center"/>
      <protection locked="0"/>
    </xf>
    <xf numFmtId="49" fontId="38" fillId="0" borderId="111" xfId="62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62" applyNumberFormat="1" applyFont="1" applyFill="1" applyBorder="1" applyAlignment="1" applyProtection="1">
      <alignment horizontal="center" vertical="center" wrapText="1"/>
      <protection locked="0"/>
    </xf>
    <xf numFmtId="49" fontId="38" fillId="0" borderId="68" xfId="62" applyNumberFormat="1" applyFont="1" applyFill="1" applyBorder="1" applyAlignment="1" applyProtection="1">
      <alignment horizontal="center" vertical="center" wrapText="1"/>
      <protection locked="0"/>
    </xf>
    <xf numFmtId="49" fontId="40" fillId="0" borderId="99" xfId="62" applyNumberFormat="1" applyFont="1" applyFill="1" applyBorder="1" applyAlignment="1" applyProtection="1">
      <alignment horizontal="left" vertical="center" wrapText="1"/>
      <protection locked="0"/>
    </xf>
    <xf numFmtId="49" fontId="40" fillId="0" borderId="83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11" xfId="62" applyNumberFormat="1" applyFont="1" applyFill="1" applyBorder="1" applyAlignment="1" applyProtection="1">
      <alignment horizontal="center" vertical="center" wrapText="1"/>
      <protection locked="0"/>
    </xf>
    <xf numFmtId="49" fontId="38" fillId="0" borderId="69" xfId="62" applyNumberFormat="1" applyFont="1" applyFill="1" applyBorder="1" applyAlignment="1" applyProtection="1">
      <alignment horizontal="center" vertical="center" wrapText="1"/>
      <protection locked="0"/>
    </xf>
    <xf numFmtId="49" fontId="38" fillId="0" borderId="80" xfId="62" applyNumberFormat="1" applyFont="1" applyFill="1" applyBorder="1" applyAlignment="1" applyProtection="1">
      <alignment horizontal="center" vertical="center" wrapText="1"/>
      <protection locked="0"/>
    </xf>
    <xf numFmtId="49" fontId="37" fillId="47" borderId="0" xfId="62" applyNumberFormat="1" applyFont="1" applyFill="1" applyBorder="1" applyAlignment="1" applyProtection="1">
      <alignment horizontal="center" vertical="center" wrapText="1"/>
      <protection locked="0"/>
    </xf>
    <xf numFmtId="49" fontId="40" fillId="43" borderId="24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104" xfId="62" applyNumberFormat="1" applyFont="1" applyFill="1" applyBorder="1" applyAlignment="1" applyProtection="1">
      <alignment horizontal="left" vertical="center" wrapText="1"/>
      <protection locked="0"/>
    </xf>
    <xf numFmtId="49" fontId="38" fillId="35" borderId="124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25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20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38" xfId="62" applyNumberFormat="1" applyFont="1" applyFill="1" applyBorder="1" applyAlignment="1" applyProtection="1">
      <alignment horizontal="left" vertical="center" wrapText="1"/>
      <protection locked="0"/>
    </xf>
    <xf numFmtId="49" fontId="39" fillId="49" borderId="126" xfId="62" applyNumberFormat="1" applyFont="1" applyFill="1" applyBorder="1" applyAlignment="1" applyProtection="1">
      <alignment horizontal="left" vertical="center" wrapText="1"/>
      <protection locked="0"/>
    </xf>
    <xf numFmtId="49" fontId="37" fillId="0" borderId="122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122" xfId="62" applyNumberFormat="1" applyFont="1" applyFill="1" applyBorder="1" applyAlignment="1" applyProtection="1">
      <alignment horizontal="left" vertical="center" wrapText="1"/>
      <protection locked="0"/>
    </xf>
    <xf numFmtId="49" fontId="37" fillId="43" borderId="6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2" applyFont="1" applyFill="1" applyBorder="1" applyAlignment="1">
      <alignment horizontal="left" vertical="center"/>
      <protection/>
    </xf>
    <xf numFmtId="0" fontId="37" fillId="0" borderId="16" xfId="62" applyNumberFormat="1" applyFont="1" applyFill="1" applyBorder="1" applyAlignment="1" applyProtection="1">
      <alignment horizontal="left" vertical="center"/>
      <protection locked="0"/>
    </xf>
    <xf numFmtId="0" fontId="5" fillId="0" borderId="16" xfId="52" applyFont="1" applyFill="1" applyBorder="1" applyAlignment="1">
      <alignment horizontal="left" vertical="center"/>
      <protection/>
    </xf>
    <xf numFmtId="0" fontId="37" fillId="0" borderId="16" xfId="62" applyNumberFormat="1" applyFont="1" applyFill="1" applyBorder="1" applyAlignment="1" applyProtection="1">
      <alignment horizontal="left" vertical="center"/>
      <protection locked="0"/>
    </xf>
    <xf numFmtId="0" fontId="36" fillId="52" borderId="16" xfId="52" applyFont="1" applyFill="1" applyBorder="1" applyAlignment="1">
      <alignment horizontal="left" vertical="center"/>
      <protection/>
    </xf>
    <xf numFmtId="0" fontId="39" fillId="52" borderId="16" xfId="62" applyNumberFormat="1" applyFont="1" applyFill="1" applyBorder="1" applyAlignment="1" applyProtection="1">
      <alignment horizontal="left" vertical="center"/>
      <protection locked="0"/>
    </xf>
    <xf numFmtId="0" fontId="6" fillId="0" borderId="16" xfId="52" applyFont="1" applyFill="1" applyBorder="1" applyAlignment="1">
      <alignment horizontal="left" vertical="center" wrapText="1"/>
      <protection/>
    </xf>
    <xf numFmtId="0" fontId="6" fillId="0" borderId="16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horizontal="left" vertical="center" wrapText="1"/>
      <protection/>
    </xf>
    <xf numFmtId="49" fontId="38" fillId="53" borderId="25" xfId="62" applyNumberFormat="1" applyFont="1" applyFill="1" applyBorder="1" applyAlignment="1" applyProtection="1">
      <alignment horizontal="center" vertical="center" wrapText="1"/>
      <protection locked="0"/>
    </xf>
    <xf numFmtId="49" fontId="38" fillId="53" borderId="12" xfId="62" applyNumberFormat="1" applyFont="1" applyFill="1" applyBorder="1" applyAlignment="1" applyProtection="1">
      <alignment horizontal="center" vertical="center" wrapText="1"/>
      <protection locked="0"/>
    </xf>
    <xf numFmtId="49" fontId="38" fillId="53" borderId="120" xfId="62" applyNumberFormat="1" applyFont="1" applyFill="1" applyBorder="1" applyAlignment="1" applyProtection="1">
      <alignment horizontal="center" vertical="center" wrapText="1"/>
      <protection locked="0"/>
    </xf>
    <xf numFmtId="49" fontId="38" fillId="43" borderId="25" xfId="62" applyNumberFormat="1" applyFont="1" applyFill="1" applyBorder="1" applyAlignment="1" applyProtection="1">
      <alignment horizontal="center" vertical="center" wrapText="1"/>
      <protection locked="0"/>
    </xf>
    <xf numFmtId="49" fontId="38" fillId="43" borderId="12" xfId="62" applyNumberFormat="1" applyFont="1" applyFill="1" applyBorder="1" applyAlignment="1" applyProtection="1">
      <alignment horizontal="center" vertical="center" wrapText="1"/>
      <protection locked="0"/>
    </xf>
    <xf numFmtId="49" fontId="38" fillId="43" borderId="20" xfId="62" applyNumberFormat="1" applyFont="1" applyFill="1" applyBorder="1" applyAlignment="1" applyProtection="1">
      <alignment horizontal="center" vertical="center" wrapText="1"/>
      <protection locked="0"/>
    </xf>
    <xf numFmtId="49" fontId="38" fillId="50" borderId="16" xfId="62" applyNumberFormat="1" applyFont="1" applyFill="1" applyBorder="1" applyAlignment="1" applyProtection="1">
      <alignment horizontal="center" vertical="top" wrapText="1"/>
      <protection locked="0"/>
    </xf>
    <xf numFmtId="49" fontId="36" fillId="52" borderId="16" xfId="52" applyNumberFormat="1" applyFont="1" applyFill="1" applyBorder="1" applyAlignment="1">
      <alignment horizontal="left" vertical="center"/>
      <protection/>
    </xf>
    <xf numFmtId="49" fontId="35" fillId="36" borderId="14" xfId="52" applyNumberFormat="1" applyFont="1" applyFill="1" applyBorder="1" applyAlignment="1">
      <alignment horizontal="center" vertical="center"/>
      <protection/>
    </xf>
    <xf numFmtId="49" fontId="35" fillId="36" borderId="13" xfId="52" applyNumberFormat="1" applyFont="1" applyFill="1" applyBorder="1" applyAlignment="1">
      <alignment horizontal="center" vertical="center"/>
      <protection/>
    </xf>
    <xf numFmtId="49" fontId="35" fillId="0" borderId="40" xfId="52" applyNumberFormat="1" applyFont="1" applyBorder="1" applyAlignment="1">
      <alignment horizontal="center" vertical="top"/>
      <protection/>
    </xf>
    <xf numFmtId="49" fontId="35" fillId="0" borderId="11" xfId="52" applyNumberFormat="1" applyFont="1" applyBorder="1" applyAlignment="1">
      <alignment horizontal="center" vertical="top"/>
      <protection/>
    </xf>
    <xf numFmtId="49" fontId="35" fillId="0" borderId="30" xfId="52" applyNumberFormat="1" applyFont="1" applyBorder="1" applyAlignment="1">
      <alignment horizontal="center" vertical="top"/>
      <protection/>
    </xf>
    <xf numFmtId="0" fontId="35" fillId="18" borderId="13" xfId="52" applyFont="1" applyFill="1" applyBorder="1" applyAlignment="1">
      <alignment horizontal="center" vertical="center"/>
      <protection/>
    </xf>
    <xf numFmtId="0" fontId="35" fillId="18" borderId="15" xfId="52" applyFont="1" applyFill="1" applyBorder="1" applyAlignment="1">
      <alignment horizontal="center" vertical="center"/>
      <protection/>
    </xf>
    <xf numFmtId="0" fontId="35" fillId="18" borderId="36" xfId="52" applyFont="1" applyFill="1" applyBorder="1" applyAlignment="1">
      <alignment horizontal="center" vertical="center"/>
      <protection/>
    </xf>
    <xf numFmtId="49" fontId="35" fillId="0" borderId="34" xfId="52" applyNumberFormat="1" applyFont="1" applyBorder="1" applyAlignment="1">
      <alignment horizontal="center" vertical="top"/>
      <protection/>
    </xf>
    <xf numFmtId="49" fontId="35" fillId="0" borderId="35" xfId="52" applyNumberFormat="1" applyFont="1" applyBorder="1" applyAlignment="1">
      <alignment horizontal="center" vertical="top"/>
      <protection/>
    </xf>
    <xf numFmtId="0" fontId="35" fillId="6" borderId="27" xfId="52" applyFont="1" applyFill="1" applyBorder="1" applyAlignment="1">
      <alignment horizontal="left" vertical="center"/>
      <protection/>
    </xf>
    <xf numFmtId="0" fontId="35" fillId="6" borderId="38" xfId="52" applyFont="1" applyFill="1" applyBorder="1" applyAlignment="1">
      <alignment horizontal="left" vertical="center"/>
      <protection/>
    </xf>
    <xf numFmtId="49" fontId="35" fillId="0" borderId="80" xfId="52" applyNumberFormat="1" applyFont="1" applyBorder="1" applyAlignment="1">
      <alignment horizontal="center" vertical="top"/>
      <protection/>
    </xf>
    <xf numFmtId="0" fontId="35" fillId="6" borderId="44" xfId="52" applyFont="1" applyFill="1" applyBorder="1" applyAlignment="1">
      <alignment horizontal="left" vertical="center" wrapText="1"/>
      <protection/>
    </xf>
    <xf numFmtId="0" fontId="35" fillId="6" borderId="113" xfId="52" applyFont="1" applyFill="1" applyBorder="1" applyAlignment="1">
      <alignment horizontal="left" vertical="center" wrapText="1"/>
      <protection/>
    </xf>
    <xf numFmtId="49" fontId="35" fillId="0" borderId="26" xfId="52" applyNumberFormat="1" applyFont="1" applyBorder="1" applyAlignment="1">
      <alignment horizontal="center" vertical="top"/>
      <protection/>
    </xf>
    <xf numFmtId="49" fontId="35" fillId="0" borderId="46" xfId="52" applyNumberFormat="1" applyFont="1" applyBorder="1" applyAlignment="1">
      <alignment horizontal="center" vertical="top"/>
      <protection/>
    </xf>
    <xf numFmtId="49" fontId="35" fillId="0" borderId="48" xfId="52" applyNumberFormat="1" applyFont="1" applyBorder="1" applyAlignment="1">
      <alignment horizontal="center" vertical="top"/>
      <protection/>
    </xf>
    <xf numFmtId="49" fontId="35" fillId="0" borderId="21" xfId="52" applyNumberFormat="1" applyFont="1" applyBorder="1" applyAlignment="1">
      <alignment horizontal="center" vertical="top"/>
      <protection/>
    </xf>
    <xf numFmtId="49" fontId="35" fillId="0" borderId="127" xfId="52" applyNumberFormat="1" applyFont="1" applyBorder="1" applyAlignment="1">
      <alignment horizontal="center" vertical="top"/>
      <protection/>
    </xf>
    <xf numFmtId="0" fontId="35" fillId="6" borderId="25" xfId="52" applyFont="1" applyFill="1" applyBorder="1" applyAlignment="1">
      <alignment horizontal="left" vertical="center"/>
      <protection/>
    </xf>
    <xf numFmtId="0" fontId="35" fillId="6" borderId="51" xfId="52" applyFont="1" applyFill="1" applyBorder="1" applyAlignment="1">
      <alignment horizontal="left" vertical="center"/>
      <protection/>
    </xf>
    <xf numFmtId="0" fontId="35" fillId="6" borderId="44" xfId="52" applyFont="1" applyFill="1" applyBorder="1" applyAlignment="1">
      <alignment horizontal="left" vertical="center"/>
      <protection/>
    </xf>
    <xf numFmtId="0" fontId="35" fillId="6" borderId="113" xfId="52" applyFont="1" applyFill="1" applyBorder="1" applyAlignment="1">
      <alignment horizontal="left" vertical="center"/>
      <protection/>
    </xf>
    <xf numFmtId="49" fontId="35" fillId="0" borderId="20" xfId="52" applyNumberFormat="1" applyFont="1" applyBorder="1" applyAlignment="1">
      <alignment horizontal="center" vertical="top"/>
      <protection/>
    </xf>
    <xf numFmtId="0" fontId="35" fillId="6" borderId="27" xfId="52" applyFont="1" applyFill="1" applyBorder="1" applyAlignment="1">
      <alignment horizontal="left" vertical="center" wrapText="1"/>
      <protection/>
    </xf>
    <xf numFmtId="0" fontId="35" fillId="6" borderId="16" xfId="52" applyFont="1" applyFill="1" applyBorder="1" applyAlignment="1">
      <alignment horizontal="left" vertical="center" wrapText="1"/>
      <protection/>
    </xf>
    <xf numFmtId="0" fontId="35" fillId="18" borderId="13" xfId="52" applyFont="1" applyFill="1" applyBorder="1" applyAlignment="1">
      <alignment horizontal="center" vertical="center" wrapText="1"/>
      <protection/>
    </xf>
    <xf numFmtId="0" fontId="35" fillId="18" borderId="15" xfId="52" applyFont="1" applyFill="1" applyBorder="1" applyAlignment="1">
      <alignment horizontal="center" vertical="center" wrapText="1"/>
      <protection/>
    </xf>
    <xf numFmtId="0" fontId="35" fillId="18" borderId="36" xfId="52" applyFont="1" applyFill="1" applyBorder="1" applyAlignment="1">
      <alignment horizontal="center" vertical="center" wrapText="1"/>
      <protection/>
    </xf>
    <xf numFmtId="0" fontId="35" fillId="6" borderId="16" xfId="52" applyFont="1" applyFill="1" applyBorder="1" applyAlignment="1">
      <alignment horizontal="left" vertical="center"/>
      <protection/>
    </xf>
    <xf numFmtId="0" fontId="35" fillId="6" borderId="12" xfId="52" applyFont="1" applyFill="1" applyBorder="1" applyAlignment="1">
      <alignment horizontal="left" vertical="center"/>
      <protection/>
    </xf>
    <xf numFmtId="0" fontId="19" fillId="0" borderId="0" xfId="52" applyFont="1" applyAlignment="1">
      <alignment horizontal="center" vertical="center" wrapText="1"/>
      <protection/>
    </xf>
    <xf numFmtId="0" fontId="35" fillId="0" borderId="47" xfId="52" applyFont="1" applyBorder="1" applyAlignment="1">
      <alignment horizontal="left" vertical="center" wrapText="1"/>
      <protection/>
    </xf>
    <xf numFmtId="49" fontId="35" fillId="0" borderId="22" xfId="52" applyNumberFormat="1" applyFont="1" applyBorder="1" applyAlignment="1">
      <alignment horizontal="center" vertical="top"/>
      <protection/>
    </xf>
    <xf numFmtId="49" fontId="35" fillId="6" borderId="27" xfId="52" applyNumberFormat="1" applyFont="1" applyFill="1" applyBorder="1" applyAlignment="1">
      <alignment horizontal="left" vertical="center"/>
      <protection/>
    </xf>
    <xf numFmtId="49" fontId="35" fillId="6" borderId="38" xfId="52" applyNumberFormat="1" applyFont="1" applyFill="1" applyBorder="1" applyAlignment="1">
      <alignment horizontal="left" vertical="center"/>
      <protection/>
    </xf>
    <xf numFmtId="0" fontId="35" fillId="6" borderId="25" xfId="52" applyFont="1" applyFill="1" applyBorder="1" applyAlignment="1">
      <alignment horizontal="left" vertical="center" wrapText="1"/>
      <protection/>
    </xf>
    <xf numFmtId="0" fontId="35" fillId="6" borderId="12" xfId="52" applyFont="1" applyFill="1" applyBorder="1" applyAlignment="1">
      <alignment horizontal="left" vertical="center" wrapText="1"/>
      <protection/>
    </xf>
    <xf numFmtId="0" fontId="35" fillId="0" borderId="128" xfId="52" applyFont="1" applyBorder="1" applyAlignment="1">
      <alignment horizontal="center" vertical="top"/>
      <protection/>
    </xf>
    <xf numFmtId="0" fontId="35" fillId="0" borderId="129" xfId="52" applyFont="1" applyBorder="1" applyAlignment="1">
      <alignment horizontal="center" vertical="top"/>
      <protection/>
    </xf>
    <xf numFmtId="0" fontId="35" fillId="18" borderId="25" xfId="52" applyFont="1" applyFill="1" applyBorder="1" applyAlignment="1">
      <alignment horizontal="left" vertical="center" wrapText="1"/>
      <protection/>
    </xf>
    <xf numFmtId="0" fontId="35" fillId="18" borderId="20" xfId="52" applyFont="1" applyFill="1" applyBorder="1" applyAlignment="1">
      <alignment horizontal="left" vertical="center" wrapText="1"/>
      <protection/>
    </xf>
    <xf numFmtId="49" fontId="35" fillId="0" borderId="16" xfId="52" applyNumberFormat="1" applyFont="1" applyFill="1" applyBorder="1" applyAlignment="1">
      <alignment horizontal="center" vertical="top"/>
      <protection/>
    </xf>
    <xf numFmtId="49" fontId="5" fillId="0" borderId="16" xfId="52" applyNumberFormat="1" applyFont="1" applyFill="1" applyBorder="1" applyAlignment="1">
      <alignment horizontal="left" vertical="center" wrapText="1"/>
      <protection/>
    </xf>
    <xf numFmtId="0" fontId="35" fillId="18" borderId="25" xfId="52" applyFont="1" applyFill="1" applyBorder="1" applyAlignment="1">
      <alignment horizontal="left" vertical="center"/>
      <protection/>
    </xf>
    <xf numFmtId="0" fontId="35" fillId="18" borderId="20" xfId="52" applyFont="1" applyFill="1" applyBorder="1" applyAlignment="1">
      <alignment horizontal="left" vertical="center"/>
      <protection/>
    </xf>
    <xf numFmtId="49" fontId="35" fillId="0" borderId="18" xfId="52" applyNumberFormat="1" applyFont="1" applyFill="1" applyBorder="1" applyAlignment="1">
      <alignment horizontal="center" vertical="top"/>
      <protection/>
    </xf>
    <xf numFmtId="49" fontId="35" fillId="0" borderId="68" xfId="52" applyNumberFormat="1" applyFont="1" applyFill="1" applyBorder="1" applyAlignment="1">
      <alignment horizontal="center" vertical="top"/>
      <protection/>
    </xf>
    <xf numFmtId="49" fontId="5" fillId="0" borderId="18" xfId="52" applyNumberFormat="1" applyFont="1" applyFill="1" applyBorder="1" applyAlignment="1">
      <alignment horizontal="left" vertical="center" wrapText="1"/>
      <protection/>
    </xf>
    <xf numFmtId="49" fontId="5" fillId="0" borderId="68" xfId="52" applyNumberFormat="1" applyFont="1" applyFill="1" applyBorder="1" applyAlignment="1">
      <alignment horizontal="left" vertical="center" wrapText="1"/>
      <protection/>
    </xf>
    <xf numFmtId="49" fontId="5" fillId="0" borderId="27" xfId="52" applyNumberFormat="1" applyFont="1" applyFill="1" applyBorder="1" applyAlignment="1">
      <alignment horizontal="left" vertical="center" wrapText="1"/>
      <protection/>
    </xf>
    <xf numFmtId="0" fontId="35" fillId="0" borderId="130" xfId="52" applyFont="1" applyBorder="1" applyAlignment="1">
      <alignment horizontal="center" vertical="top"/>
      <protection/>
    </xf>
    <xf numFmtId="49" fontId="35" fillId="0" borderId="27" xfId="52" applyNumberFormat="1" applyFont="1" applyFill="1" applyBorder="1" applyAlignment="1">
      <alignment horizontal="center" vertical="top"/>
      <protection/>
    </xf>
    <xf numFmtId="49" fontId="35" fillId="0" borderId="24" xfId="52" applyNumberFormat="1" applyFont="1" applyFill="1" applyBorder="1" applyAlignment="1">
      <alignment horizontal="center" vertical="top"/>
      <protection/>
    </xf>
    <xf numFmtId="49" fontId="35" fillId="0" borderId="69" xfId="52" applyNumberFormat="1" applyFont="1" applyFill="1" applyBorder="1" applyAlignment="1">
      <alignment horizontal="center" vertical="top"/>
      <protection/>
    </xf>
    <xf numFmtId="49" fontId="35" fillId="0" borderId="38" xfId="52" applyNumberFormat="1" applyFont="1" applyFill="1" applyBorder="1" applyAlignment="1">
      <alignment horizontal="center" vertical="top"/>
      <protection/>
    </xf>
    <xf numFmtId="49" fontId="35" fillId="0" borderId="64" xfId="52" applyNumberFormat="1" applyFont="1" applyBorder="1" applyAlignment="1">
      <alignment horizontal="center" vertical="top"/>
      <protection/>
    </xf>
    <xf numFmtId="49" fontId="35" fillId="0" borderId="129" xfId="52" applyNumberFormat="1" applyFont="1" applyBorder="1" applyAlignment="1">
      <alignment horizontal="center" vertical="top"/>
      <protection/>
    </xf>
    <xf numFmtId="0" fontId="35" fillId="18" borderId="44" xfId="52" applyFont="1" applyFill="1" applyBorder="1" applyAlignment="1">
      <alignment horizontal="left" vertical="center"/>
      <protection/>
    </xf>
    <xf numFmtId="0" fontId="35" fillId="18" borderId="42" xfId="52" applyFont="1" applyFill="1" applyBorder="1" applyAlignment="1">
      <alignment horizontal="left" vertical="center"/>
      <protection/>
    </xf>
    <xf numFmtId="49" fontId="5" fillId="0" borderId="18" xfId="52" applyNumberFormat="1" applyFont="1" applyFill="1" applyBorder="1" applyAlignment="1">
      <alignment horizontal="left" vertical="center" wrapText="1"/>
      <protection/>
    </xf>
    <xf numFmtId="49" fontId="5" fillId="0" borderId="68" xfId="52" applyNumberFormat="1" applyFont="1" applyFill="1" applyBorder="1" applyAlignment="1">
      <alignment horizontal="left" vertical="center" wrapText="1"/>
      <protection/>
    </xf>
    <xf numFmtId="49" fontId="5" fillId="0" borderId="27" xfId="52" applyNumberFormat="1" applyFont="1" applyFill="1" applyBorder="1" applyAlignment="1">
      <alignment horizontal="left" vertical="center" wrapText="1"/>
      <protection/>
    </xf>
    <xf numFmtId="0" fontId="35" fillId="36" borderId="14" xfId="52" applyFont="1" applyFill="1" applyBorder="1" applyAlignment="1">
      <alignment horizontal="center" vertical="center"/>
      <protection/>
    </xf>
    <xf numFmtId="0" fontId="35" fillId="36" borderId="14" xfId="52" applyFont="1" applyFill="1" applyBorder="1" applyAlignment="1">
      <alignment horizontal="center" vertical="center" wrapText="1"/>
      <protection/>
    </xf>
    <xf numFmtId="49" fontId="19" fillId="33" borderId="14" xfId="52" applyNumberFormat="1" applyFont="1" applyFill="1" applyBorder="1" applyAlignment="1">
      <alignment horizontal="center" vertical="center"/>
      <protection/>
    </xf>
    <xf numFmtId="49" fontId="19" fillId="33" borderId="13" xfId="52" applyNumberFormat="1" applyFont="1" applyFill="1" applyBorder="1" applyAlignment="1">
      <alignment horizontal="center" vertical="center"/>
      <protection/>
    </xf>
    <xf numFmtId="49" fontId="97" fillId="0" borderId="128" xfId="52" applyNumberFormat="1" applyFont="1" applyBorder="1" applyAlignment="1">
      <alignment horizontal="center" vertical="center"/>
      <protection/>
    </xf>
    <xf numFmtId="49" fontId="97" fillId="0" borderId="129" xfId="52" applyNumberFormat="1" applyFont="1" applyBorder="1" applyAlignment="1">
      <alignment horizontal="center" vertical="center"/>
      <protection/>
    </xf>
    <xf numFmtId="49" fontId="97" fillId="0" borderId="131" xfId="52" applyNumberFormat="1" applyFont="1" applyBorder="1" applyAlignment="1">
      <alignment horizontal="center" vertical="center"/>
      <protection/>
    </xf>
    <xf numFmtId="0" fontId="22" fillId="34" borderId="22" xfId="52" applyFont="1" applyFill="1" applyBorder="1" applyAlignment="1">
      <alignment horizontal="center" vertical="center" wrapText="1"/>
      <protection/>
    </xf>
    <xf numFmtId="0" fontId="14" fillId="34" borderId="46" xfId="52" applyFont="1" applyFill="1" applyBorder="1" applyAlignment="1">
      <alignment horizontal="center" vertical="center" wrapText="1"/>
      <protection/>
    </xf>
    <xf numFmtId="49" fontId="14" fillId="34" borderId="18" xfId="52" applyNumberFormat="1" applyFont="1" applyFill="1" applyBorder="1" applyAlignment="1">
      <alignment horizontal="center" vertical="center" wrapText="1"/>
      <protection/>
    </xf>
    <xf numFmtId="49" fontId="14" fillId="34" borderId="68" xfId="52" applyNumberFormat="1" applyFont="1" applyFill="1" applyBorder="1" applyAlignment="1">
      <alignment horizontal="center" vertical="center" wrapText="1"/>
      <protection/>
    </xf>
    <xf numFmtId="49" fontId="14" fillId="34" borderId="27" xfId="52" applyNumberFormat="1" applyFont="1" applyFill="1" applyBorder="1" applyAlignment="1">
      <alignment horizontal="center" vertical="center" wrapText="1"/>
      <protection/>
    </xf>
    <xf numFmtId="0" fontId="22" fillId="34" borderId="46" xfId="52" applyFont="1" applyFill="1" applyBorder="1" applyAlignment="1">
      <alignment horizontal="center" vertical="center" wrapText="1"/>
      <protection/>
    </xf>
    <xf numFmtId="0" fontId="22" fillId="34" borderId="29" xfId="52" applyFont="1" applyFill="1" applyBorder="1" applyAlignment="1">
      <alignment horizontal="center" vertical="center" wrapText="1"/>
      <protection/>
    </xf>
    <xf numFmtId="49" fontId="95" fillId="34" borderId="18" xfId="52" applyNumberFormat="1" applyFont="1" applyFill="1" applyBorder="1" applyAlignment="1">
      <alignment horizontal="center" vertical="center"/>
      <protection/>
    </xf>
    <xf numFmtId="49" fontId="95" fillId="34" borderId="68" xfId="52" applyNumberFormat="1" applyFont="1" applyFill="1" applyBorder="1" applyAlignment="1">
      <alignment horizontal="center" vertical="center"/>
      <protection/>
    </xf>
    <xf numFmtId="49" fontId="95" fillId="34" borderId="27" xfId="52" applyNumberFormat="1" applyFont="1" applyFill="1" applyBorder="1" applyAlignment="1">
      <alignment horizontal="center" vertical="center"/>
      <protection/>
    </xf>
    <xf numFmtId="49" fontId="95" fillId="34" borderId="18" xfId="52" applyNumberFormat="1" applyFont="1" applyFill="1" applyBorder="1" applyAlignment="1">
      <alignment horizontal="center" vertical="center" wrapText="1"/>
      <protection/>
    </xf>
    <xf numFmtId="49" fontId="95" fillId="34" borderId="68" xfId="52" applyNumberFormat="1" applyFont="1" applyFill="1" applyBorder="1" applyAlignment="1">
      <alignment horizontal="center" vertical="center" wrapText="1"/>
      <protection/>
    </xf>
    <xf numFmtId="49" fontId="95" fillId="34" borderId="27" xfId="52" applyNumberFormat="1" applyFont="1" applyFill="1" applyBorder="1" applyAlignment="1">
      <alignment horizontal="center" vertical="center" wrapText="1"/>
      <protection/>
    </xf>
    <xf numFmtId="0" fontId="22" fillId="34" borderId="26" xfId="52" applyFont="1" applyFill="1" applyBorder="1" applyAlignment="1">
      <alignment horizontal="center" vertical="center" wrapText="1"/>
      <protection/>
    </xf>
    <xf numFmtId="0" fontId="108" fillId="0" borderId="128" xfId="52" applyFont="1" applyBorder="1" applyAlignment="1">
      <alignment horizontal="center"/>
      <protection/>
    </xf>
    <xf numFmtId="0" fontId="108" fillId="0" borderId="129" xfId="52" applyFont="1" applyBorder="1" applyAlignment="1">
      <alignment horizontal="center"/>
      <protection/>
    </xf>
    <xf numFmtId="0" fontId="108" fillId="0" borderId="130" xfId="52" applyFont="1" applyBorder="1" applyAlignment="1">
      <alignment horizontal="center"/>
      <protection/>
    </xf>
    <xf numFmtId="0" fontId="110" fillId="34" borderId="18" xfId="52" applyFont="1" applyFill="1" applyBorder="1" applyAlignment="1">
      <alignment horizontal="center" vertical="center" wrapText="1"/>
      <protection/>
    </xf>
    <xf numFmtId="0" fontId="110" fillId="34" borderId="68" xfId="52" applyFont="1" applyFill="1" applyBorder="1" applyAlignment="1">
      <alignment horizontal="center" vertical="center" wrapText="1"/>
      <protection/>
    </xf>
    <xf numFmtId="0" fontId="110" fillId="34" borderId="27" xfId="52" applyFont="1" applyFill="1" applyBorder="1" applyAlignment="1">
      <alignment horizontal="center" vertical="center" wrapText="1"/>
      <protection/>
    </xf>
    <xf numFmtId="49" fontId="16" fillId="0" borderId="128" xfId="52" applyNumberFormat="1" applyFont="1" applyBorder="1" applyAlignment="1">
      <alignment horizontal="center" vertical="center"/>
      <protection/>
    </xf>
    <xf numFmtId="49" fontId="16" fillId="0" borderId="129" xfId="52" applyNumberFormat="1" applyFont="1" applyBorder="1" applyAlignment="1">
      <alignment horizontal="center" vertical="center"/>
      <protection/>
    </xf>
    <xf numFmtId="49" fontId="16" fillId="0" borderId="130" xfId="52" applyNumberFormat="1" applyFont="1" applyBorder="1" applyAlignment="1">
      <alignment horizontal="center" vertical="center"/>
      <protection/>
    </xf>
    <xf numFmtId="49" fontId="14" fillId="34" borderId="18" xfId="52" applyNumberFormat="1" applyFont="1" applyFill="1" applyBorder="1" applyAlignment="1">
      <alignment horizontal="center" vertical="center"/>
      <protection/>
    </xf>
    <xf numFmtId="49" fontId="14" fillId="34" borderId="68" xfId="52" applyNumberFormat="1" applyFont="1" applyFill="1" applyBorder="1" applyAlignment="1">
      <alignment horizontal="center" vertical="center"/>
      <protection/>
    </xf>
    <xf numFmtId="49" fontId="14" fillId="34" borderId="27" xfId="52" applyNumberFormat="1" applyFont="1" applyFill="1" applyBorder="1" applyAlignment="1">
      <alignment horizontal="center" vertical="center"/>
      <protection/>
    </xf>
    <xf numFmtId="0" fontId="19" fillId="0" borderId="47" xfId="52" applyFont="1" applyBorder="1" applyAlignment="1">
      <alignment horizontal="center" vertical="center" wrapText="1"/>
      <protection/>
    </xf>
    <xf numFmtId="0" fontId="16" fillId="33" borderId="14" xfId="52" applyFont="1" applyFill="1" applyBorder="1" applyAlignment="1">
      <alignment horizontal="center" vertical="center"/>
      <protection/>
    </xf>
    <xf numFmtId="0" fontId="16" fillId="33" borderId="26" xfId="52" applyFont="1" applyFill="1" applyBorder="1" applyAlignment="1">
      <alignment horizontal="center" vertical="center"/>
      <protection/>
    </xf>
    <xf numFmtId="0" fontId="16" fillId="33" borderId="46" xfId="52" applyFont="1" applyFill="1" applyBorder="1" applyAlignment="1">
      <alignment horizontal="center" vertical="center"/>
      <protection/>
    </xf>
    <xf numFmtId="0" fontId="16" fillId="33" borderId="48" xfId="52" applyFont="1" applyFill="1" applyBorder="1" applyAlignment="1">
      <alignment horizontal="center" vertical="center"/>
      <protection/>
    </xf>
    <xf numFmtId="0" fontId="16" fillId="33" borderId="26" xfId="52" applyFont="1" applyFill="1" applyBorder="1" applyAlignment="1">
      <alignment horizontal="center" vertical="center" wrapText="1"/>
      <protection/>
    </xf>
    <xf numFmtId="0" fontId="16" fillId="33" borderId="46" xfId="52" applyFont="1" applyFill="1" applyBorder="1" applyAlignment="1">
      <alignment horizontal="center" vertical="center" wrapText="1"/>
      <protection/>
    </xf>
    <xf numFmtId="0" fontId="16" fillId="33" borderId="48" xfId="52" applyFont="1" applyFill="1" applyBorder="1" applyAlignment="1">
      <alignment horizontal="center" vertical="center" wrapText="1"/>
      <protection/>
    </xf>
    <xf numFmtId="0" fontId="16" fillId="33" borderId="14" xfId="52" applyFont="1" applyFill="1" applyBorder="1" applyAlignment="1">
      <alignment horizontal="center" vertical="center" wrapText="1"/>
      <protection/>
    </xf>
    <xf numFmtId="0" fontId="16" fillId="33" borderId="37" xfId="52" applyFont="1" applyFill="1" applyBorder="1" applyAlignment="1">
      <alignment horizontal="center" vertical="center" wrapText="1"/>
      <protection/>
    </xf>
    <xf numFmtId="0" fontId="16" fillId="33" borderId="116" xfId="52" applyFont="1" applyFill="1" applyBorder="1" applyAlignment="1">
      <alignment horizontal="center" vertical="center"/>
      <protection/>
    </xf>
    <xf numFmtId="0" fontId="16" fillId="33" borderId="55" xfId="52" applyFont="1" applyFill="1" applyBorder="1" applyAlignment="1">
      <alignment horizontal="center" vertical="center"/>
      <protection/>
    </xf>
    <xf numFmtId="0" fontId="16" fillId="33" borderId="52" xfId="52" applyFont="1" applyFill="1" applyBorder="1" applyAlignment="1">
      <alignment horizontal="center" vertical="center"/>
      <protection/>
    </xf>
    <xf numFmtId="0" fontId="16" fillId="33" borderId="13" xfId="52" applyFont="1" applyFill="1" applyBorder="1" applyAlignment="1">
      <alignment horizontal="center" vertical="center" wrapText="1"/>
      <protection/>
    </xf>
    <xf numFmtId="0" fontId="16" fillId="33" borderId="15" xfId="52" applyFont="1" applyFill="1" applyBorder="1" applyAlignment="1">
      <alignment horizontal="center" vertical="center" wrapText="1"/>
      <protection/>
    </xf>
    <xf numFmtId="0" fontId="92" fillId="0" borderId="22" xfId="57" applyFont="1" applyBorder="1" applyAlignment="1">
      <alignment horizontal="center" vertical="center"/>
      <protection/>
    </xf>
    <xf numFmtId="0" fontId="92" fillId="0" borderId="29" xfId="57" applyFont="1" applyBorder="1" applyAlignment="1">
      <alignment horizontal="center" vertical="center"/>
      <protection/>
    </xf>
    <xf numFmtId="0" fontId="14" fillId="39" borderId="20" xfId="65" applyFont="1" applyFill="1" applyBorder="1" applyAlignment="1">
      <alignment horizontal="left" vertical="center"/>
      <protection/>
    </xf>
    <xf numFmtId="0" fontId="14" fillId="39" borderId="20" xfId="65" applyFont="1" applyFill="1" applyBorder="1" applyAlignment="1">
      <alignment horizontal="left" vertical="center" wrapText="1"/>
      <protection/>
    </xf>
    <xf numFmtId="0" fontId="16" fillId="36" borderId="13" xfId="58" applyFont="1" applyFill="1" applyBorder="1" applyAlignment="1">
      <alignment horizontal="center" vertical="center"/>
      <protection/>
    </xf>
    <xf numFmtId="0" fontId="16" fillId="36" borderId="15" xfId="58" applyFont="1" applyFill="1" applyBorder="1" applyAlignment="1">
      <alignment horizontal="center" vertical="center"/>
      <protection/>
    </xf>
    <xf numFmtId="0" fontId="16" fillId="36" borderId="36" xfId="58" applyFont="1" applyFill="1" applyBorder="1" applyAlignment="1">
      <alignment horizontal="center" vertical="center"/>
      <protection/>
    </xf>
    <xf numFmtId="0" fontId="20" fillId="0" borderId="0" xfId="58" applyFont="1" applyBorder="1" applyAlignment="1">
      <alignment horizontal="center" vertical="center" wrapText="1"/>
      <protection/>
    </xf>
    <xf numFmtId="0" fontId="93" fillId="36" borderId="13" xfId="57" applyFont="1" applyFill="1" applyBorder="1" applyAlignment="1">
      <alignment horizontal="center" vertical="center"/>
      <protection/>
    </xf>
    <xf numFmtId="0" fontId="16" fillId="36" borderId="14" xfId="58" applyFont="1" applyFill="1" applyBorder="1" applyAlignment="1">
      <alignment horizontal="center" vertical="center"/>
      <protection/>
    </xf>
    <xf numFmtId="0" fontId="92" fillId="0" borderId="11" xfId="64" applyFont="1" applyBorder="1" applyAlignment="1">
      <alignment horizontal="left" vertical="center" wrapText="1"/>
      <protection/>
    </xf>
    <xf numFmtId="0" fontId="92" fillId="0" borderId="22" xfId="64" applyFont="1" applyBorder="1" applyAlignment="1">
      <alignment horizontal="left" vertical="center" wrapText="1"/>
      <protection/>
    </xf>
    <xf numFmtId="49" fontId="16" fillId="0" borderId="29" xfId="52" applyNumberFormat="1" applyFont="1" applyBorder="1" applyAlignment="1">
      <alignment horizontal="center" vertical="center"/>
      <protection/>
    </xf>
    <xf numFmtId="49" fontId="16" fillId="0" borderId="22" xfId="52" applyNumberFormat="1" applyFont="1" applyBorder="1" applyAlignment="1">
      <alignment horizontal="center" vertical="center"/>
      <protection/>
    </xf>
    <xf numFmtId="49" fontId="16" fillId="0" borderId="30" xfId="52" applyNumberFormat="1" applyFont="1" applyBorder="1" applyAlignment="1">
      <alignment horizontal="center" vertical="center"/>
      <protection/>
    </xf>
    <xf numFmtId="49" fontId="16" fillId="0" borderId="11" xfId="52" applyNumberFormat="1" applyFont="1" applyBorder="1" applyAlignment="1">
      <alignment horizontal="center" vertical="center"/>
      <protection/>
    </xf>
    <xf numFmtId="49" fontId="14" fillId="34" borderId="12" xfId="52" applyNumberFormat="1" applyFont="1" applyFill="1" applyBorder="1" applyAlignment="1">
      <alignment horizontal="center" vertical="center"/>
      <protection/>
    </xf>
    <xf numFmtId="0" fontId="92" fillId="34" borderId="11" xfId="52" applyFont="1" applyFill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49" fontId="14" fillId="34" borderId="32" xfId="52" applyNumberFormat="1" applyFont="1" applyFill="1" applyBorder="1" applyAlignment="1">
      <alignment horizontal="center" vertical="center"/>
      <protection/>
    </xf>
    <xf numFmtId="49" fontId="14" fillId="34" borderId="11" xfId="52" applyNumberFormat="1" applyFont="1" applyFill="1" applyBorder="1" applyAlignment="1">
      <alignment horizontal="center" vertical="center" wrapText="1"/>
      <protection/>
    </xf>
    <xf numFmtId="49" fontId="14" fillId="34" borderId="22" xfId="52" applyNumberFormat="1" applyFont="1" applyFill="1" applyBorder="1" applyAlignment="1">
      <alignment horizontal="center" vertical="center" wrapText="1"/>
      <protection/>
    </xf>
    <xf numFmtId="0" fontId="16" fillId="33" borderId="37" xfId="52" applyFont="1" applyFill="1" applyBorder="1" applyAlignment="1">
      <alignment horizontal="center" vertical="center"/>
      <protection/>
    </xf>
    <xf numFmtId="0" fontId="16" fillId="33" borderId="53" xfId="52" applyFont="1" applyFill="1" applyBorder="1" applyAlignment="1">
      <alignment horizontal="center" vertical="center"/>
      <protection/>
    </xf>
    <xf numFmtId="0" fontId="16" fillId="33" borderId="36" xfId="52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center" vertical="center"/>
      <protection/>
    </xf>
    <xf numFmtId="0" fontId="16" fillId="33" borderId="36" xfId="52" applyFont="1" applyFill="1" applyBorder="1" applyAlignment="1">
      <alignment horizontal="center" vertical="center"/>
      <protection/>
    </xf>
    <xf numFmtId="49" fontId="16" fillId="0" borderId="45" xfId="52" applyNumberFormat="1" applyFont="1" applyBorder="1" applyAlignment="1">
      <alignment horizontal="center" vertical="center"/>
      <protection/>
    </xf>
    <xf numFmtId="49" fontId="16" fillId="0" borderId="56" xfId="52" applyNumberFormat="1" applyFont="1" applyBorder="1" applyAlignment="1">
      <alignment horizontal="center" vertical="center"/>
      <protection/>
    </xf>
    <xf numFmtId="49" fontId="16" fillId="0" borderId="26" xfId="52" applyNumberFormat="1" applyFont="1" applyBorder="1" applyAlignment="1">
      <alignment horizontal="center" vertical="center"/>
      <protection/>
    </xf>
    <xf numFmtId="49" fontId="16" fillId="0" borderId="48" xfId="52" applyNumberFormat="1" applyFont="1" applyBorder="1" applyAlignment="1">
      <alignment horizontal="center" vertical="center"/>
      <protection/>
    </xf>
    <xf numFmtId="49" fontId="16" fillId="0" borderId="46" xfId="52" applyNumberFormat="1" applyFont="1" applyBorder="1" applyAlignment="1">
      <alignment horizontal="center" vertical="center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49" fontId="16" fillId="0" borderId="54" xfId="52" applyNumberFormat="1" applyFont="1" applyBorder="1" applyAlignment="1">
      <alignment horizontal="center" vertical="center"/>
      <protection/>
    </xf>
    <xf numFmtId="49" fontId="16" fillId="0" borderId="57" xfId="52" applyNumberFormat="1" applyFont="1" applyBorder="1" applyAlignment="1">
      <alignment horizontal="center" vertical="center"/>
      <protection/>
    </xf>
    <xf numFmtId="49" fontId="14" fillId="34" borderId="11" xfId="52" applyNumberFormat="1" applyFont="1" applyFill="1" applyBorder="1" applyAlignment="1">
      <alignment horizontal="center" vertical="center"/>
      <protection/>
    </xf>
    <xf numFmtId="49" fontId="14" fillId="34" borderId="12" xfId="52" applyNumberFormat="1" applyFont="1" applyFill="1" applyBorder="1" applyAlignment="1">
      <alignment horizontal="center" vertical="center" wrapText="1"/>
      <protection/>
    </xf>
    <xf numFmtId="0" fontId="14" fillId="34" borderId="11" xfId="52" applyFont="1" applyFill="1" applyBorder="1" applyAlignment="1">
      <alignment horizontal="left" vertical="center" wrapText="1"/>
      <protection/>
    </xf>
    <xf numFmtId="49" fontId="14" fillId="34" borderId="22" xfId="52" applyNumberFormat="1" applyFont="1" applyFill="1" applyBorder="1" applyAlignment="1">
      <alignment horizontal="center" vertical="center"/>
      <protection/>
    </xf>
    <xf numFmtId="0" fontId="14" fillId="34" borderId="22" xfId="52" applyFont="1" applyFill="1" applyBorder="1" applyAlignment="1">
      <alignment horizontal="left" vertical="center" wrapText="1"/>
      <protection/>
    </xf>
    <xf numFmtId="49" fontId="14" fillId="34" borderId="22" xfId="52" applyNumberFormat="1" applyFont="1" applyFill="1" applyBorder="1" applyAlignment="1">
      <alignment horizontal="center" vertical="center" wrapText="1"/>
      <protection/>
    </xf>
    <xf numFmtId="49" fontId="14" fillId="34" borderId="48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0" fillId="0" borderId="47" xfId="52" applyFont="1" applyBorder="1" applyAlignment="1">
      <alignment horizontal="center" vertical="center" wrapText="1"/>
      <protection/>
    </xf>
    <xf numFmtId="0" fontId="16" fillId="33" borderId="14" xfId="52" applyFont="1" applyFill="1" applyBorder="1" applyAlignment="1">
      <alignment horizontal="center" vertical="center"/>
      <protection/>
    </xf>
    <xf numFmtId="0" fontId="16" fillId="33" borderId="26" xfId="52" applyFont="1" applyFill="1" applyBorder="1" applyAlignment="1">
      <alignment horizontal="center" vertical="center"/>
      <protection/>
    </xf>
    <xf numFmtId="0" fontId="16" fillId="33" borderId="14" xfId="52" applyFont="1" applyFill="1" applyBorder="1" applyAlignment="1">
      <alignment horizontal="center" vertical="center" wrapText="1"/>
      <protection/>
    </xf>
    <xf numFmtId="0" fontId="16" fillId="33" borderId="26" xfId="52" applyFont="1" applyFill="1" applyBorder="1" applyAlignment="1">
      <alignment horizontal="center" vertical="center" wrapText="1"/>
      <protection/>
    </xf>
    <xf numFmtId="0" fontId="16" fillId="33" borderId="14" xfId="52" applyFont="1" applyFill="1" applyBorder="1" applyAlignment="1">
      <alignment horizontal="center" vertical="center" wrapText="1"/>
      <protection/>
    </xf>
    <xf numFmtId="0" fontId="16" fillId="33" borderId="13" xfId="52" applyFont="1" applyFill="1" applyBorder="1" applyAlignment="1">
      <alignment horizontal="center" vertical="center" wrapText="1"/>
      <protection/>
    </xf>
    <xf numFmtId="0" fontId="16" fillId="33" borderId="14" xfId="52" applyFont="1" applyFill="1" applyBorder="1" applyAlignment="1">
      <alignment horizontal="center" vertical="center"/>
      <protection/>
    </xf>
    <xf numFmtId="0" fontId="16" fillId="33" borderId="116" xfId="52" applyFont="1" applyFill="1" applyBorder="1" applyAlignment="1">
      <alignment horizontal="center" vertical="center" wrapText="1"/>
      <protection/>
    </xf>
    <xf numFmtId="0" fontId="21" fillId="33" borderId="14" xfId="52" applyFont="1" applyFill="1" applyBorder="1" applyAlignment="1">
      <alignment horizontal="center" vertical="center" wrapText="1"/>
      <protection/>
    </xf>
    <xf numFmtId="0" fontId="21" fillId="33" borderId="13" xfId="52" applyFont="1" applyFill="1" applyBorder="1" applyAlignment="1">
      <alignment horizontal="center" vertical="center" wrapText="1"/>
      <protection/>
    </xf>
    <xf numFmtId="0" fontId="111" fillId="0" borderId="0" xfId="63" applyFont="1" applyAlignment="1">
      <alignment horizontal="center" vertical="center"/>
      <protection/>
    </xf>
    <xf numFmtId="0" fontId="111" fillId="0" borderId="0" xfId="63" applyFont="1" applyAlignment="1">
      <alignment horizontal="left" vertical="center"/>
      <protection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Normalny 3 2" xfId="57"/>
    <cellStyle name="Normalny 3 2 2" xfId="58"/>
    <cellStyle name="Normalny 4" xfId="59"/>
    <cellStyle name="Normalny 5" xfId="60"/>
    <cellStyle name="Normalny 5 2" xfId="61"/>
    <cellStyle name="Normalny 6" xfId="62"/>
    <cellStyle name="Normalny 7" xfId="63"/>
    <cellStyle name="Normalny 8" xfId="64"/>
    <cellStyle name="Normalny_Arkusz1" xfId="65"/>
    <cellStyle name="Obliczenia" xfId="66"/>
    <cellStyle name="Percent" xfId="67"/>
    <cellStyle name="Procentowy 2" xfId="68"/>
    <cellStyle name="Procentowy 3" xfId="69"/>
    <cellStyle name="Procentowy 3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7"/>
  <sheetViews>
    <sheetView tabSelected="1" view="pageBreakPreview" zoomScale="90" zoomScaleSheetLayoutView="90" zoomScalePageLayoutView="0" workbookViewId="0" topLeftCell="C1">
      <selection activeCell="H562" sqref="H562:I564"/>
    </sheetView>
  </sheetViews>
  <sheetFormatPr defaultColWidth="9.140625" defaultRowHeight="15"/>
  <cols>
    <col min="1" max="1" width="7.57421875" style="144" customWidth="1"/>
    <col min="2" max="2" width="10.140625" style="144" customWidth="1"/>
    <col min="3" max="3" width="84.7109375" style="145" customWidth="1"/>
    <col min="4" max="4" width="13.8515625" style="145" customWidth="1"/>
    <col min="5" max="5" width="21.421875" style="145" customWidth="1"/>
    <col min="6" max="6" width="22.00390625" style="145" customWidth="1"/>
    <col min="7" max="7" width="21.28125" style="145" customWidth="1"/>
    <col min="8" max="8" width="12.00390625" style="18" bestFit="1" customWidth="1"/>
    <col min="9" max="9" width="13.57421875" style="18" bestFit="1" customWidth="1"/>
    <col min="10" max="10" width="14.7109375" style="18" customWidth="1"/>
    <col min="11" max="11" width="12.421875" style="18" customWidth="1"/>
    <col min="12" max="16384" width="9.140625" style="18" customWidth="1"/>
  </cols>
  <sheetData>
    <row r="1" spans="4:5" ht="12.75">
      <c r="D1" s="1186"/>
      <c r="E1" s="1187"/>
    </row>
    <row r="2" spans="1:7" ht="13.5" customHeight="1">
      <c r="A2" s="1188" t="s">
        <v>87</v>
      </c>
      <c r="B2" s="1188"/>
      <c r="C2" s="1188"/>
      <c r="D2" s="1188"/>
      <c r="E2" s="1188"/>
      <c r="F2" s="1188"/>
      <c r="G2" s="1188"/>
    </row>
    <row r="3" spans="1:7" ht="48.75" customHeight="1">
      <c r="A3" s="1188"/>
      <c r="B3" s="1188"/>
      <c r="C3" s="1188"/>
      <c r="D3" s="1188"/>
      <c r="E3" s="1188"/>
      <c r="F3" s="1188"/>
      <c r="G3" s="1188"/>
    </row>
    <row r="4" spans="1:7" ht="21.75" customHeight="1" thickBot="1">
      <c r="A4" s="146"/>
      <c r="B4" s="147"/>
      <c r="C4" s="148"/>
      <c r="D4" s="148"/>
      <c r="E4" s="149"/>
      <c r="F4" s="150"/>
      <c r="G4" s="151" t="s">
        <v>44</v>
      </c>
    </row>
    <row r="5" spans="1:7" ht="31.5" customHeight="1" thickBot="1">
      <c r="A5" s="1189" t="s">
        <v>0</v>
      </c>
      <c r="B5" s="1189" t="s">
        <v>88</v>
      </c>
      <c r="C5" s="1189" t="s">
        <v>89</v>
      </c>
      <c r="D5" s="1189" t="s">
        <v>11</v>
      </c>
      <c r="E5" s="1190" t="s">
        <v>46</v>
      </c>
      <c r="F5" s="1190" t="s">
        <v>35</v>
      </c>
      <c r="G5" s="1190" t="s">
        <v>90</v>
      </c>
    </row>
    <row r="6" spans="1:7" ht="15.75" customHeight="1" thickBot="1">
      <c r="A6" s="1189"/>
      <c r="B6" s="1189"/>
      <c r="C6" s="1189"/>
      <c r="D6" s="1189"/>
      <c r="E6" s="1191"/>
      <c r="F6" s="1191"/>
      <c r="G6" s="1191"/>
    </row>
    <row r="7" spans="1:7" ht="13.5" thickBot="1">
      <c r="A7" s="152" t="s">
        <v>2</v>
      </c>
      <c r="B7" s="152" t="s">
        <v>3</v>
      </c>
      <c r="C7" s="152" t="s">
        <v>4</v>
      </c>
      <c r="D7" s="152" t="s">
        <v>5</v>
      </c>
      <c r="E7" s="152" t="s">
        <v>91</v>
      </c>
      <c r="F7" s="152" t="s">
        <v>92</v>
      </c>
      <c r="G7" s="152" t="s">
        <v>93</v>
      </c>
    </row>
    <row r="8" spans="1:7" ht="18" customHeight="1" thickBot="1">
      <c r="A8" s="153" t="s">
        <v>7</v>
      </c>
      <c r="B8" s="153"/>
      <c r="C8" s="154" t="s">
        <v>94</v>
      </c>
      <c r="D8" s="155"/>
      <c r="E8" s="156">
        <f>SUM(E9,E17,E21,E30,E41,E48,E53,E61)</f>
        <v>113368000</v>
      </c>
      <c r="F8" s="156">
        <f>SUM(F9,F17,F21,F30,F41,F48,F53,F61)</f>
        <v>111822956</v>
      </c>
      <c r="G8" s="157">
        <f>F8/E8</f>
        <v>0.9863714275633335</v>
      </c>
    </row>
    <row r="9" spans="1:10" ht="13.5" thickBot="1">
      <c r="A9" s="1202"/>
      <c r="B9" s="158" t="s">
        <v>95</v>
      </c>
      <c r="C9" s="159" t="s">
        <v>96</v>
      </c>
      <c r="D9" s="159"/>
      <c r="E9" s="160">
        <f>SUM(E10,E15)</f>
        <v>5022961</v>
      </c>
      <c r="F9" s="160">
        <f>SUM(F10,F15)</f>
        <v>5249803</v>
      </c>
      <c r="G9" s="161">
        <f>F9/E9</f>
        <v>1.045161011602519</v>
      </c>
      <c r="I9" s="20"/>
      <c r="J9" s="20"/>
    </row>
    <row r="10" spans="1:10" ht="12.75" customHeight="1">
      <c r="A10" s="1202"/>
      <c r="B10" s="1194" t="s">
        <v>97</v>
      </c>
      <c r="C10" s="1203"/>
      <c r="D10" s="162"/>
      <c r="E10" s="163">
        <f>SUM(E11:E14)</f>
        <v>5022961</v>
      </c>
      <c r="F10" s="163">
        <f>SUM(F11:F14)</f>
        <v>5249292</v>
      </c>
      <c r="G10" s="164">
        <f>F10/E10</f>
        <v>1.0450592787799866</v>
      </c>
      <c r="I10" s="20"/>
      <c r="J10" s="20"/>
    </row>
    <row r="11" spans="1:7" ht="21.75" customHeight="1">
      <c r="A11" s="1202"/>
      <c r="B11" s="1204"/>
      <c r="C11" s="1205" t="s">
        <v>98</v>
      </c>
      <c r="D11" s="165" t="s">
        <v>99</v>
      </c>
      <c r="E11" s="166">
        <v>278400</v>
      </c>
      <c r="F11" s="167">
        <v>280236</v>
      </c>
      <c r="G11" s="168">
        <f>F11/E11</f>
        <v>1.0065948275862069</v>
      </c>
    </row>
    <row r="12" spans="1:7" ht="19.5" customHeight="1">
      <c r="A12" s="1202"/>
      <c r="B12" s="1204"/>
      <c r="C12" s="1205"/>
      <c r="D12" s="165" t="s">
        <v>100</v>
      </c>
      <c r="E12" s="169">
        <v>4742561</v>
      </c>
      <c r="F12" s="170">
        <v>4916250</v>
      </c>
      <c r="G12" s="171">
        <f>F12/E12</f>
        <v>1.0366234614589038</v>
      </c>
    </row>
    <row r="13" spans="1:7" ht="19.5" customHeight="1">
      <c r="A13" s="1202"/>
      <c r="B13" s="1204"/>
      <c r="C13" s="1205"/>
      <c r="D13" s="172" t="s">
        <v>101</v>
      </c>
      <c r="E13" s="169">
        <v>0</v>
      </c>
      <c r="F13" s="170">
        <v>151</v>
      </c>
      <c r="G13" s="171"/>
    </row>
    <row r="14" spans="1:8" ht="21" customHeight="1">
      <c r="A14" s="1202"/>
      <c r="B14" s="1204"/>
      <c r="C14" s="1205"/>
      <c r="D14" s="173" t="s">
        <v>102</v>
      </c>
      <c r="E14" s="166">
        <v>2000</v>
      </c>
      <c r="F14" s="167">
        <v>52655</v>
      </c>
      <c r="G14" s="171">
        <f>F14/E14</f>
        <v>26.3275</v>
      </c>
      <c r="H14" s="19"/>
    </row>
    <row r="15" spans="1:7" ht="12.75" customHeight="1" thickBot="1">
      <c r="A15" s="1202"/>
      <c r="B15" s="1206" t="s">
        <v>103</v>
      </c>
      <c r="C15" s="1207"/>
      <c r="D15" s="174"/>
      <c r="E15" s="175">
        <f>E16</f>
        <v>0</v>
      </c>
      <c r="F15" s="175">
        <f>F16</f>
        <v>511</v>
      </c>
      <c r="G15" s="176"/>
    </row>
    <row r="16" spans="1:7" ht="12.75" customHeight="1" thickBot="1">
      <c r="A16" s="1202"/>
      <c r="B16" s="177"/>
      <c r="C16" s="178" t="s">
        <v>98</v>
      </c>
      <c r="D16" s="173" t="s">
        <v>104</v>
      </c>
      <c r="E16" s="166">
        <v>0</v>
      </c>
      <c r="F16" s="167">
        <v>511</v>
      </c>
      <c r="G16" s="168"/>
    </row>
    <row r="17" spans="1:7" ht="13.5" thickBot="1">
      <c r="A17" s="1202"/>
      <c r="B17" s="179" t="s">
        <v>105</v>
      </c>
      <c r="C17" s="180" t="s">
        <v>106</v>
      </c>
      <c r="D17" s="181"/>
      <c r="E17" s="160">
        <f>SUM(E18,E20)</f>
        <v>40000</v>
      </c>
      <c r="F17" s="160">
        <f>SUM(F18,F20)</f>
        <v>39998</v>
      </c>
      <c r="G17" s="161">
        <f>F17/E17</f>
        <v>0.99995</v>
      </c>
    </row>
    <row r="18" spans="1:7" ht="12.75">
      <c r="A18" s="1202"/>
      <c r="B18" s="1194" t="s">
        <v>97</v>
      </c>
      <c r="C18" s="1208"/>
      <c r="D18" s="182"/>
      <c r="E18" s="183">
        <f>SUM(E19)</f>
        <v>40000</v>
      </c>
      <c r="F18" s="183">
        <f>SUM(F19)</f>
        <v>39998</v>
      </c>
      <c r="G18" s="184">
        <f>F18/E18</f>
        <v>0.99995</v>
      </c>
    </row>
    <row r="19" spans="1:7" ht="31.5" customHeight="1">
      <c r="A19" s="1202"/>
      <c r="B19" s="185"/>
      <c r="C19" s="186" t="s">
        <v>107</v>
      </c>
      <c r="D19" s="187">
        <v>2210</v>
      </c>
      <c r="E19" s="169">
        <v>40000</v>
      </c>
      <c r="F19" s="170">
        <v>39998</v>
      </c>
      <c r="G19" s="171">
        <f>F19/E19</f>
        <v>0.99995</v>
      </c>
    </row>
    <row r="20" spans="1:7" ht="13.5" thickBot="1">
      <c r="A20" s="1202"/>
      <c r="B20" s="1206" t="s">
        <v>108</v>
      </c>
      <c r="C20" s="1209"/>
      <c r="D20" s="188"/>
      <c r="E20" s="189">
        <v>0</v>
      </c>
      <c r="F20" s="189">
        <v>0</v>
      </c>
      <c r="G20" s="190"/>
    </row>
    <row r="21" spans="1:7" ht="13.5" thickBot="1">
      <c r="A21" s="1202"/>
      <c r="B21" s="191" t="s">
        <v>109</v>
      </c>
      <c r="C21" s="180" t="s">
        <v>110</v>
      </c>
      <c r="D21" s="192"/>
      <c r="E21" s="160">
        <f>SUM(E22,E28)</f>
        <v>149402</v>
      </c>
      <c r="F21" s="160">
        <f>SUM(F22,F28)</f>
        <v>223829</v>
      </c>
      <c r="G21" s="161">
        <f>F21/E21</f>
        <v>1.4981660218738706</v>
      </c>
    </row>
    <row r="22" spans="1:7" ht="12.75">
      <c r="A22" s="1202"/>
      <c r="B22" s="1194" t="s">
        <v>97</v>
      </c>
      <c r="C22" s="1208"/>
      <c r="D22" s="182"/>
      <c r="E22" s="183">
        <f>SUM(E23:E27)</f>
        <v>149402</v>
      </c>
      <c r="F22" s="183">
        <f>SUM(F23:F27)</f>
        <v>223525</v>
      </c>
      <c r="G22" s="184">
        <f>F22/E22</f>
        <v>1.4961312432229823</v>
      </c>
    </row>
    <row r="23" spans="1:7" ht="20.25" customHeight="1">
      <c r="A23" s="1202"/>
      <c r="B23" s="1210"/>
      <c r="C23" s="1213" t="s">
        <v>111</v>
      </c>
      <c r="D23" s="193" t="s">
        <v>112</v>
      </c>
      <c r="E23" s="169">
        <v>40602</v>
      </c>
      <c r="F23" s="170">
        <v>82402</v>
      </c>
      <c r="G23" s="171">
        <f>F23/E23</f>
        <v>2.0295059356681935</v>
      </c>
    </row>
    <row r="24" spans="1:7" ht="20.25" customHeight="1">
      <c r="A24" s="1202"/>
      <c r="B24" s="1211"/>
      <c r="C24" s="1214"/>
      <c r="D24" s="193" t="s">
        <v>99</v>
      </c>
      <c r="E24" s="169">
        <v>60000</v>
      </c>
      <c r="F24" s="170">
        <v>74877</v>
      </c>
      <c r="G24" s="171">
        <f>F24/E24</f>
        <v>1.24795</v>
      </c>
    </row>
    <row r="25" spans="1:7" ht="20.25" customHeight="1">
      <c r="A25" s="1202"/>
      <c r="B25" s="1211"/>
      <c r="C25" s="1214"/>
      <c r="D25" s="193" t="s">
        <v>100</v>
      </c>
      <c r="E25" s="169">
        <v>24600</v>
      </c>
      <c r="F25" s="170">
        <v>26878</v>
      </c>
      <c r="G25" s="171">
        <f>F25/E25</f>
        <v>1.09260162601626</v>
      </c>
    </row>
    <row r="26" spans="1:7" ht="20.25" customHeight="1">
      <c r="A26" s="1202"/>
      <c r="B26" s="1211"/>
      <c r="C26" s="1214"/>
      <c r="D26" s="194" t="s">
        <v>101</v>
      </c>
      <c r="E26" s="169">
        <v>0</v>
      </c>
      <c r="F26" s="170">
        <v>859</v>
      </c>
      <c r="G26" s="171"/>
    </row>
    <row r="27" spans="1:7" ht="18.75" customHeight="1">
      <c r="A27" s="1202"/>
      <c r="B27" s="1212"/>
      <c r="C27" s="1215"/>
      <c r="D27" s="194" t="s">
        <v>102</v>
      </c>
      <c r="E27" s="169">
        <v>24200</v>
      </c>
      <c r="F27" s="170">
        <v>38509</v>
      </c>
      <c r="G27" s="171">
        <f>F27/E27</f>
        <v>1.5912809917355373</v>
      </c>
    </row>
    <row r="28" spans="1:7" ht="12.75">
      <c r="A28" s="1202"/>
      <c r="B28" s="1192" t="s">
        <v>103</v>
      </c>
      <c r="C28" s="1193"/>
      <c r="D28" s="195"/>
      <c r="E28" s="196">
        <v>0</v>
      </c>
      <c r="F28" s="196">
        <f>SUM(F29)</f>
        <v>304</v>
      </c>
      <c r="G28" s="197"/>
    </row>
    <row r="29" spans="1:7" ht="18" customHeight="1" thickBot="1">
      <c r="A29" s="1202"/>
      <c r="B29" s="198"/>
      <c r="C29" s="199" t="s">
        <v>111</v>
      </c>
      <c r="D29" s="200" t="s">
        <v>104</v>
      </c>
      <c r="E29" s="201">
        <v>0</v>
      </c>
      <c r="F29" s="201">
        <v>304</v>
      </c>
      <c r="G29" s="202"/>
    </row>
    <row r="30" spans="1:7" ht="13.5" thickBot="1">
      <c r="A30" s="1202"/>
      <c r="B30" s="191" t="s">
        <v>113</v>
      </c>
      <c r="C30" s="203" t="s">
        <v>114</v>
      </c>
      <c r="D30" s="180"/>
      <c r="E30" s="160">
        <f>SUM(E31,E35)</f>
        <v>51317504</v>
      </c>
      <c r="F30" s="160">
        <f>SUM(F31,F35)</f>
        <v>50252442</v>
      </c>
      <c r="G30" s="161">
        <f aca="true" t="shared" si="0" ref="G30:G50">F30/E30</f>
        <v>0.9792456390708324</v>
      </c>
    </row>
    <row r="31" spans="1:7" ht="12.75">
      <c r="A31" s="1202"/>
      <c r="B31" s="1194" t="s">
        <v>97</v>
      </c>
      <c r="C31" s="1195"/>
      <c r="D31" s="182"/>
      <c r="E31" s="183">
        <f>SUM(E32:E34)</f>
        <v>13930737</v>
      </c>
      <c r="F31" s="183">
        <f>SUM(F32:F34)</f>
        <v>13931416</v>
      </c>
      <c r="G31" s="184">
        <f t="shared" si="0"/>
        <v>1.0000487411398262</v>
      </c>
    </row>
    <row r="32" spans="1:7" ht="33" customHeight="1">
      <c r="A32" s="1202"/>
      <c r="B32" s="1196"/>
      <c r="C32" s="1094" t="s">
        <v>107</v>
      </c>
      <c r="D32" s="205">
        <v>2210</v>
      </c>
      <c r="E32" s="169">
        <v>13876000</v>
      </c>
      <c r="F32" s="170">
        <v>13874252</v>
      </c>
      <c r="G32" s="171">
        <f t="shared" si="0"/>
        <v>0.9998740270971461</v>
      </c>
    </row>
    <row r="33" spans="1:7" ht="30.75" customHeight="1">
      <c r="A33" s="1202"/>
      <c r="B33" s="1197"/>
      <c r="C33" s="1095" t="s">
        <v>115</v>
      </c>
      <c r="D33" s="1096">
        <v>2360</v>
      </c>
      <c r="E33" s="169">
        <v>4737</v>
      </c>
      <c r="F33" s="170">
        <v>7164</v>
      </c>
      <c r="G33" s="171">
        <f t="shared" si="0"/>
        <v>1.512349588347055</v>
      </c>
    </row>
    <row r="34" spans="1:7" ht="29.25" customHeight="1">
      <c r="A34" s="1202"/>
      <c r="B34" s="1198"/>
      <c r="C34" s="1095" t="s">
        <v>116</v>
      </c>
      <c r="D34" s="1096">
        <v>2710</v>
      </c>
      <c r="E34" s="1097">
        <v>50000</v>
      </c>
      <c r="F34" s="1098">
        <v>50000</v>
      </c>
      <c r="G34" s="171">
        <f t="shared" si="0"/>
        <v>1</v>
      </c>
    </row>
    <row r="35" spans="1:7" ht="12.75" customHeight="1">
      <c r="A35" s="1202"/>
      <c r="B35" s="1199" t="s">
        <v>103</v>
      </c>
      <c r="C35" s="1200"/>
      <c r="D35" s="209"/>
      <c r="E35" s="210">
        <f>SUM(E36:E40)</f>
        <v>37386767</v>
      </c>
      <c r="F35" s="210">
        <f>SUM(F36:F40)</f>
        <v>36321026</v>
      </c>
      <c r="G35" s="211">
        <f t="shared" si="0"/>
        <v>0.9714941653018566</v>
      </c>
    </row>
    <row r="36" spans="1:7" ht="36.75" customHeight="1">
      <c r="A36" s="1202"/>
      <c r="B36" s="1197"/>
      <c r="C36" s="212" t="s">
        <v>117</v>
      </c>
      <c r="D36" s="1196">
        <v>6510</v>
      </c>
      <c r="E36" s="167">
        <v>2712854</v>
      </c>
      <c r="F36" s="167">
        <v>2129037</v>
      </c>
      <c r="G36" s="168">
        <f t="shared" si="0"/>
        <v>0.7847960118753166</v>
      </c>
    </row>
    <row r="37" spans="1:8" ht="57" customHeight="1">
      <c r="A37" s="1202"/>
      <c r="B37" s="1197"/>
      <c r="C37" s="213" t="s">
        <v>118</v>
      </c>
      <c r="D37" s="1197"/>
      <c r="E37" s="170">
        <v>1273716</v>
      </c>
      <c r="F37" s="170">
        <v>962413</v>
      </c>
      <c r="G37" s="171">
        <f t="shared" si="0"/>
        <v>0.75559465375327</v>
      </c>
      <c r="H37" s="20"/>
    </row>
    <row r="38" spans="1:7" ht="56.25" customHeight="1">
      <c r="A38" s="1202"/>
      <c r="B38" s="1197"/>
      <c r="C38" s="213" t="s">
        <v>119</v>
      </c>
      <c r="D38" s="1201"/>
      <c r="E38" s="170">
        <v>7163280</v>
      </c>
      <c r="F38" s="170">
        <v>7125118</v>
      </c>
      <c r="G38" s="171">
        <f t="shared" si="0"/>
        <v>0.9946725522386393</v>
      </c>
    </row>
    <row r="39" spans="1:7" ht="32.25" customHeight="1">
      <c r="A39" s="1202"/>
      <c r="B39" s="1197"/>
      <c r="C39" s="214" t="s">
        <v>120</v>
      </c>
      <c r="D39" s="207">
        <v>6517</v>
      </c>
      <c r="E39" s="169">
        <v>20011507</v>
      </c>
      <c r="F39" s="170">
        <v>19912164</v>
      </c>
      <c r="G39" s="171">
        <f t="shared" si="0"/>
        <v>0.9950357062064341</v>
      </c>
    </row>
    <row r="40" spans="1:7" ht="32.25" customHeight="1" thickBot="1">
      <c r="A40" s="1202"/>
      <c r="B40" s="1197"/>
      <c r="C40" s="215" t="s">
        <v>121</v>
      </c>
      <c r="D40" s="216">
        <v>6519</v>
      </c>
      <c r="E40" s="217">
        <v>6225410</v>
      </c>
      <c r="F40" s="201">
        <v>6192294</v>
      </c>
      <c r="G40" s="218">
        <f t="shared" si="0"/>
        <v>0.9946805110024882</v>
      </c>
    </row>
    <row r="41" spans="1:7" ht="13.5" thickBot="1">
      <c r="A41" s="1202"/>
      <c r="B41" s="158" t="s">
        <v>122</v>
      </c>
      <c r="C41" s="180" t="s">
        <v>123</v>
      </c>
      <c r="D41" s="180"/>
      <c r="E41" s="160">
        <f>SUM(E42,E45)</f>
        <v>6095000</v>
      </c>
      <c r="F41" s="160">
        <f>SUM(F42,F45)</f>
        <v>5268600</v>
      </c>
      <c r="G41" s="161">
        <f t="shared" si="0"/>
        <v>0.8644134536505332</v>
      </c>
    </row>
    <row r="42" spans="1:7" ht="12.75">
      <c r="A42" s="1202"/>
      <c r="B42" s="1225" t="s">
        <v>97</v>
      </c>
      <c r="C42" s="1195"/>
      <c r="D42" s="182"/>
      <c r="E42" s="183">
        <f>SUM(E43:E44)</f>
        <v>6059000</v>
      </c>
      <c r="F42" s="183">
        <f>SUM(F43:F44)</f>
        <v>5234325</v>
      </c>
      <c r="G42" s="184">
        <f t="shared" si="0"/>
        <v>0.8638925565274798</v>
      </c>
    </row>
    <row r="43" spans="1:7" ht="42.75" customHeight="1">
      <c r="A43" s="1202"/>
      <c r="B43" s="1219"/>
      <c r="C43" s="219" t="s">
        <v>124</v>
      </c>
      <c r="D43" s="205">
        <v>2218</v>
      </c>
      <c r="E43" s="169">
        <v>4638000</v>
      </c>
      <c r="F43" s="170">
        <v>3925738</v>
      </c>
      <c r="G43" s="171">
        <f t="shared" si="0"/>
        <v>0.8464290642518327</v>
      </c>
    </row>
    <row r="44" spans="1:7" ht="49.5" customHeight="1">
      <c r="A44" s="1202"/>
      <c r="B44" s="1220"/>
      <c r="C44" s="219" t="s">
        <v>125</v>
      </c>
      <c r="D44" s="207">
        <v>2219</v>
      </c>
      <c r="E44" s="166">
        <v>1421000</v>
      </c>
      <c r="F44" s="167">
        <v>1308587</v>
      </c>
      <c r="G44" s="168">
        <f t="shared" si="0"/>
        <v>0.9208916256157635</v>
      </c>
    </row>
    <row r="45" spans="1:7" ht="12.75">
      <c r="A45" s="1202"/>
      <c r="B45" s="1199" t="s">
        <v>103</v>
      </c>
      <c r="C45" s="1200"/>
      <c r="D45" s="220"/>
      <c r="E45" s="210">
        <f>SUM(E46:E47)</f>
        <v>36000</v>
      </c>
      <c r="F45" s="210">
        <f>SUM(F46:F47)</f>
        <v>34275</v>
      </c>
      <c r="G45" s="211">
        <f t="shared" si="0"/>
        <v>0.9520833333333333</v>
      </c>
    </row>
    <row r="46" spans="1:7" ht="42.75" customHeight="1">
      <c r="A46" s="1202"/>
      <c r="B46" s="1219"/>
      <c r="C46" s="221" t="s">
        <v>124</v>
      </c>
      <c r="D46" s="207">
        <v>6518</v>
      </c>
      <c r="E46" s="169">
        <v>27000</v>
      </c>
      <c r="F46" s="170">
        <v>25706</v>
      </c>
      <c r="G46" s="171">
        <f t="shared" si="0"/>
        <v>0.9520740740740741</v>
      </c>
    </row>
    <row r="47" spans="1:7" ht="48.75" customHeight="1" thickBot="1">
      <c r="A47" s="1202"/>
      <c r="B47" s="1220"/>
      <c r="C47" s="215" t="s">
        <v>125</v>
      </c>
      <c r="D47" s="222">
        <v>6519</v>
      </c>
      <c r="E47" s="223">
        <v>9000</v>
      </c>
      <c r="F47" s="224">
        <v>8569</v>
      </c>
      <c r="G47" s="225">
        <f t="shared" si="0"/>
        <v>0.9521111111111111</v>
      </c>
    </row>
    <row r="48" spans="1:7" ht="13.5" thickBot="1">
      <c r="A48" s="1202"/>
      <c r="B48" s="158" t="s">
        <v>12</v>
      </c>
      <c r="C48" s="203" t="s">
        <v>13</v>
      </c>
      <c r="D48" s="180"/>
      <c r="E48" s="160">
        <f>SUM(E49,E52)</f>
        <v>9000000</v>
      </c>
      <c r="F48" s="160">
        <f>SUM(F49,F52)</f>
        <v>9138604</v>
      </c>
      <c r="G48" s="161">
        <f t="shared" si="0"/>
        <v>1.0154004444444444</v>
      </c>
    </row>
    <row r="49" spans="1:7" ht="12.75">
      <c r="A49" s="1202"/>
      <c r="B49" s="1226" t="s">
        <v>97</v>
      </c>
      <c r="C49" s="1227"/>
      <c r="D49" s="226"/>
      <c r="E49" s="183">
        <f>SUM(E50:E51)</f>
        <v>9000000</v>
      </c>
      <c r="F49" s="183">
        <f>SUM(F50:F51)</f>
        <v>9138604</v>
      </c>
      <c r="G49" s="184">
        <f t="shared" si="0"/>
        <v>1.0154004444444444</v>
      </c>
    </row>
    <row r="50" spans="1:7" ht="19.5" customHeight="1">
      <c r="A50" s="1202"/>
      <c r="B50" s="1219"/>
      <c r="C50" s="204" t="s">
        <v>126</v>
      </c>
      <c r="D50" s="227" t="s">
        <v>127</v>
      </c>
      <c r="E50" s="169">
        <v>9000000</v>
      </c>
      <c r="F50" s="170">
        <v>9077784</v>
      </c>
      <c r="G50" s="171">
        <f t="shared" si="0"/>
        <v>1.0086426666666666</v>
      </c>
    </row>
    <row r="51" spans="1:7" ht="17.25" customHeight="1">
      <c r="A51" s="1202"/>
      <c r="B51" s="1220"/>
      <c r="C51" s="228" t="s">
        <v>128</v>
      </c>
      <c r="D51" s="229" t="s">
        <v>129</v>
      </c>
      <c r="E51" s="230">
        <v>0</v>
      </c>
      <c r="F51" s="231">
        <v>60820</v>
      </c>
      <c r="G51" s="232"/>
    </row>
    <row r="52" spans="1:7" ht="13.5" thickBot="1">
      <c r="A52" s="1202"/>
      <c r="B52" s="1216" t="s">
        <v>108</v>
      </c>
      <c r="C52" s="1217"/>
      <c r="D52" s="233"/>
      <c r="E52" s="175">
        <v>0</v>
      </c>
      <c r="F52" s="175">
        <v>0</v>
      </c>
      <c r="G52" s="176"/>
    </row>
    <row r="53" spans="1:7" ht="13.5" thickBot="1">
      <c r="A53" s="1202"/>
      <c r="B53" s="234" t="s">
        <v>130</v>
      </c>
      <c r="C53" s="180" t="s">
        <v>131</v>
      </c>
      <c r="D53" s="235"/>
      <c r="E53" s="160">
        <f>SUM(E54,E56)</f>
        <v>40559776</v>
      </c>
      <c r="F53" s="160">
        <f>SUM(F54,F56)</f>
        <v>40466974</v>
      </c>
      <c r="G53" s="161">
        <f aca="true" t="shared" si="1" ref="G53:G62">F53/E53</f>
        <v>0.9977119696124555</v>
      </c>
    </row>
    <row r="54" spans="1:7" ht="12.75">
      <c r="A54" s="1202"/>
      <c r="B54" s="1194" t="s">
        <v>97</v>
      </c>
      <c r="C54" s="1208"/>
      <c r="D54" s="182"/>
      <c r="E54" s="183">
        <f>SUM(E55)</f>
        <v>5061477</v>
      </c>
      <c r="F54" s="183">
        <f>SUM(F55)</f>
        <v>5061476</v>
      </c>
      <c r="G54" s="184">
        <f t="shared" si="1"/>
        <v>0.9999998024292118</v>
      </c>
    </row>
    <row r="55" spans="1:7" ht="32.25" customHeight="1">
      <c r="A55" s="1202"/>
      <c r="B55" s="236"/>
      <c r="C55" s="1099" t="s">
        <v>107</v>
      </c>
      <c r="D55" s="1100" t="s">
        <v>132</v>
      </c>
      <c r="E55" s="170">
        <v>5061477</v>
      </c>
      <c r="F55" s="170">
        <v>5061476</v>
      </c>
      <c r="G55" s="237">
        <f t="shared" si="1"/>
        <v>0.9999998024292118</v>
      </c>
    </row>
    <row r="56" spans="1:7" ht="12.75">
      <c r="A56" s="1202"/>
      <c r="B56" s="1199" t="s">
        <v>103</v>
      </c>
      <c r="C56" s="1218"/>
      <c r="D56" s="220"/>
      <c r="E56" s="210">
        <f>SUM(E57:E60)</f>
        <v>35498299</v>
      </c>
      <c r="F56" s="210">
        <f>SUM(F57:F60)</f>
        <v>35405498</v>
      </c>
      <c r="G56" s="211">
        <f t="shared" si="1"/>
        <v>0.9973857620614441</v>
      </c>
    </row>
    <row r="57" spans="1:7" ht="28.5" customHeight="1">
      <c r="A57" s="1202"/>
      <c r="B57" s="1219"/>
      <c r="C57" s="204" t="s">
        <v>133</v>
      </c>
      <c r="D57" s="238">
        <v>6209</v>
      </c>
      <c r="E57" s="231">
        <v>8000000</v>
      </c>
      <c r="F57" s="231">
        <v>7945017</v>
      </c>
      <c r="G57" s="232">
        <f t="shared" si="1"/>
        <v>0.993127125</v>
      </c>
    </row>
    <row r="58" spans="1:7" ht="28.5" customHeight="1">
      <c r="A58" s="1202"/>
      <c r="B58" s="1220"/>
      <c r="C58" s="206" t="s">
        <v>134</v>
      </c>
      <c r="D58" s="238">
        <v>6280</v>
      </c>
      <c r="E58" s="231">
        <v>16566467</v>
      </c>
      <c r="F58" s="231">
        <v>16528650</v>
      </c>
      <c r="G58" s="232">
        <f t="shared" si="1"/>
        <v>0.9977172561898684</v>
      </c>
    </row>
    <row r="59" spans="1:7" ht="39" customHeight="1">
      <c r="A59" s="1202"/>
      <c r="B59" s="1220"/>
      <c r="C59" s="239" t="s">
        <v>135</v>
      </c>
      <c r="D59" s="1222">
        <v>6510</v>
      </c>
      <c r="E59" s="170">
        <v>10737530</v>
      </c>
      <c r="F59" s="170">
        <v>10737529</v>
      </c>
      <c r="G59" s="171">
        <f t="shared" si="1"/>
        <v>0.9999999068687119</v>
      </c>
    </row>
    <row r="60" spans="1:7" ht="52.5" customHeight="1" thickBot="1">
      <c r="A60" s="1202"/>
      <c r="B60" s="1221"/>
      <c r="C60" s="240" t="s">
        <v>119</v>
      </c>
      <c r="D60" s="1223"/>
      <c r="E60" s="201">
        <v>194302</v>
      </c>
      <c r="F60" s="201">
        <v>194302</v>
      </c>
      <c r="G60" s="218">
        <f t="shared" si="1"/>
        <v>1</v>
      </c>
    </row>
    <row r="61" spans="1:7" ht="13.5" thickBot="1">
      <c r="A61" s="1202"/>
      <c r="B61" s="234" t="s">
        <v>14</v>
      </c>
      <c r="C61" s="203" t="s">
        <v>15</v>
      </c>
      <c r="D61" s="180"/>
      <c r="E61" s="160">
        <f>SUM(E62,E67)</f>
        <v>1183357</v>
      </c>
      <c r="F61" s="160">
        <f>SUM(F62,F67)</f>
        <v>1182706</v>
      </c>
      <c r="G61" s="161">
        <f t="shared" si="1"/>
        <v>0.9994498701575264</v>
      </c>
    </row>
    <row r="62" spans="1:7" ht="12.75">
      <c r="A62" s="1202"/>
      <c r="B62" s="1194" t="s">
        <v>97</v>
      </c>
      <c r="C62" s="1224"/>
      <c r="D62" s="241"/>
      <c r="E62" s="183">
        <f>SUM(E63:E66)</f>
        <v>1183357</v>
      </c>
      <c r="F62" s="183">
        <f>SUM(F63:F66)</f>
        <v>1182706</v>
      </c>
      <c r="G62" s="184">
        <f t="shared" si="1"/>
        <v>0.9994498701575264</v>
      </c>
    </row>
    <row r="63" spans="1:7" ht="20.25" customHeight="1">
      <c r="A63" s="1202"/>
      <c r="B63" s="1236"/>
      <c r="C63" s="242" t="s">
        <v>136</v>
      </c>
      <c r="D63" s="229" t="s">
        <v>112</v>
      </c>
      <c r="E63" s="169">
        <v>0</v>
      </c>
      <c r="F63" s="170">
        <v>159</v>
      </c>
      <c r="G63" s="171"/>
    </row>
    <row r="64" spans="1:7" ht="25.5">
      <c r="A64" s="1202"/>
      <c r="B64" s="1237"/>
      <c r="C64" s="243" t="s">
        <v>137</v>
      </c>
      <c r="D64" s="244" t="s">
        <v>138</v>
      </c>
      <c r="E64" s="169">
        <v>0</v>
      </c>
      <c r="F64" s="170">
        <v>2</v>
      </c>
      <c r="G64" s="171"/>
    </row>
    <row r="65" spans="1:7" ht="28.5" customHeight="1">
      <c r="A65" s="1202"/>
      <c r="B65" s="1237"/>
      <c r="C65" s="239" t="s">
        <v>139</v>
      </c>
      <c r="D65" s="244" t="s">
        <v>102</v>
      </c>
      <c r="E65" s="169">
        <v>0</v>
      </c>
      <c r="F65" s="170">
        <v>138</v>
      </c>
      <c r="G65" s="171"/>
    </row>
    <row r="66" spans="1:7" ht="30.75" customHeight="1">
      <c r="A66" s="1202"/>
      <c r="B66" s="1238"/>
      <c r="C66" s="204" t="s">
        <v>107</v>
      </c>
      <c r="D66" s="244">
        <v>2210</v>
      </c>
      <c r="E66" s="169">
        <v>1183357</v>
      </c>
      <c r="F66" s="170">
        <v>1182407</v>
      </c>
      <c r="G66" s="171">
        <f>F66/E66</f>
        <v>0.9991971991546085</v>
      </c>
    </row>
    <row r="67" spans="1:7" ht="13.5" thickBot="1">
      <c r="A67" s="1202"/>
      <c r="B67" s="1192" t="s">
        <v>108</v>
      </c>
      <c r="C67" s="1193"/>
      <c r="D67" s="241"/>
      <c r="E67" s="189">
        <v>0</v>
      </c>
      <c r="F67" s="189">
        <v>0</v>
      </c>
      <c r="G67" s="190"/>
    </row>
    <row r="68" spans="1:7" s="19" customFormat="1" ht="15.75" customHeight="1" thickBot="1">
      <c r="A68" s="245" t="s">
        <v>140</v>
      </c>
      <c r="B68" s="246"/>
      <c r="C68" s="247" t="s">
        <v>141</v>
      </c>
      <c r="D68" s="248"/>
      <c r="E68" s="156">
        <f>SUM(E69)</f>
        <v>638000</v>
      </c>
      <c r="F68" s="156">
        <f>SUM(F69)</f>
        <v>549485</v>
      </c>
      <c r="G68" s="157">
        <f aca="true" t="shared" si="2" ref="G68:G73">F68/E68</f>
        <v>0.8612617554858935</v>
      </c>
    </row>
    <row r="69" spans="1:7" ht="33.75" customHeight="1" thickBot="1">
      <c r="A69" s="1239"/>
      <c r="B69" s="249" t="s">
        <v>142</v>
      </c>
      <c r="C69" s="159" t="s">
        <v>143</v>
      </c>
      <c r="D69" s="159"/>
      <c r="E69" s="160">
        <f>SUM(E70,E74)</f>
        <v>638000</v>
      </c>
      <c r="F69" s="160">
        <f>SUM(F70,F74)</f>
        <v>549485</v>
      </c>
      <c r="G69" s="161">
        <f t="shared" si="2"/>
        <v>0.8612617554858935</v>
      </c>
    </row>
    <row r="70" spans="1:7" ht="12.75">
      <c r="A70" s="1204"/>
      <c r="B70" s="1233" t="s">
        <v>97</v>
      </c>
      <c r="C70" s="1231"/>
      <c r="D70" s="182"/>
      <c r="E70" s="183">
        <f>SUM(E71:E73)</f>
        <v>638000</v>
      </c>
      <c r="F70" s="183">
        <f>SUM(F71:F73)</f>
        <v>549485</v>
      </c>
      <c r="G70" s="184">
        <f t="shared" si="2"/>
        <v>0.8612617554858935</v>
      </c>
    </row>
    <row r="71" spans="1:7" ht="43.5" customHeight="1">
      <c r="A71" s="1204"/>
      <c r="B71" s="1236"/>
      <c r="C71" s="250" t="s">
        <v>144</v>
      </c>
      <c r="D71" s="207">
        <v>2000</v>
      </c>
      <c r="E71" s="169">
        <v>14000</v>
      </c>
      <c r="F71" s="169">
        <v>5053</v>
      </c>
      <c r="G71" s="171">
        <f t="shared" si="2"/>
        <v>0.36092857142857143</v>
      </c>
    </row>
    <row r="72" spans="1:7" ht="38.25">
      <c r="A72" s="1204"/>
      <c r="B72" s="1237"/>
      <c r="C72" s="251" t="s">
        <v>145</v>
      </c>
      <c r="D72" s="207">
        <v>2008</v>
      </c>
      <c r="E72" s="169">
        <v>468000</v>
      </c>
      <c r="F72" s="169">
        <v>408323</v>
      </c>
      <c r="G72" s="171">
        <f t="shared" si="2"/>
        <v>0.8724850427350427</v>
      </c>
    </row>
    <row r="73" spans="1:7" ht="42.75" customHeight="1">
      <c r="A73" s="1204"/>
      <c r="B73" s="1237"/>
      <c r="C73" s="206" t="s">
        <v>146</v>
      </c>
      <c r="D73" s="207">
        <v>2009</v>
      </c>
      <c r="E73" s="166">
        <v>156000</v>
      </c>
      <c r="F73" s="166">
        <v>136109</v>
      </c>
      <c r="G73" s="168">
        <f t="shared" si="2"/>
        <v>0.8724935897435897</v>
      </c>
    </row>
    <row r="74" spans="1:7" ht="13.5" thickBot="1">
      <c r="A74" s="1204"/>
      <c r="B74" s="1240" t="s">
        <v>108</v>
      </c>
      <c r="C74" s="1218"/>
      <c r="D74" s="220"/>
      <c r="E74" s="210">
        <v>0</v>
      </c>
      <c r="F74" s="210">
        <v>0</v>
      </c>
      <c r="G74" s="211"/>
    </row>
    <row r="75" spans="1:7" ht="16.5" customHeight="1" thickBot="1">
      <c r="A75" s="252">
        <v>100</v>
      </c>
      <c r="B75" s="253"/>
      <c r="C75" s="254" t="s">
        <v>147</v>
      </c>
      <c r="D75" s="255"/>
      <c r="E75" s="256">
        <f>SUM(E76)</f>
        <v>0</v>
      </c>
      <c r="F75" s="256">
        <f>SUM(F76)</f>
        <v>1375</v>
      </c>
      <c r="G75" s="257"/>
    </row>
    <row r="76" spans="1:7" ht="13.5" thickBot="1">
      <c r="A76" s="1228"/>
      <c r="B76" s="258">
        <v>10095</v>
      </c>
      <c r="C76" s="180" t="s">
        <v>15</v>
      </c>
      <c r="D76" s="180"/>
      <c r="E76" s="160">
        <f>SUM(E77,E79)</f>
        <v>0</v>
      </c>
      <c r="F76" s="160">
        <f>SUM(F77,F79)</f>
        <v>1375</v>
      </c>
      <c r="G76" s="161"/>
    </row>
    <row r="77" spans="1:7" ht="12.75">
      <c r="A77" s="1229"/>
      <c r="B77" s="1230" t="s">
        <v>97</v>
      </c>
      <c r="C77" s="1231"/>
      <c r="D77" s="220"/>
      <c r="E77" s="183">
        <f>SUM(E78:E78)</f>
        <v>0</v>
      </c>
      <c r="F77" s="183">
        <f>SUM(F78:F78)</f>
        <v>1375</v>
      </c>
      <c r="G77" s="184"/>
    </row>
    <row r="78" spans="1:7" ht="32.25" customHeight="1">
      <c r="A78" s="1229"/>
      <c r="B78" s="259"/>
      <c r="C78" s="204" t="s">
        <v>115</v>
      </c>
      <c r="D78" s="207">
        <v>2360</v>
      </c>
      <c r="E78" s="169">
        <v>0</v>
      </c>
      <c r="F78" s="169">
        <v>1375</v>
      </c>
      <c r="G78" s="171"/>
    </row>
    <row r="79" spans="1:7" ht="13.5" thickBot="1">
      <c r="A79" s="1229"/>
      <c r="B79" s="1206" t="s">
        <v>108</v>
      </c>
      <c r="C79" s="1209"/>
      <c r="D79" s="188"/>
      <c r="E79" s="175">
        <v>0</v>
      </c>
      <c r="F79" s="175">
        <v>0</v>
      </c>
      <c r="G79" s="176"/>
    </row>
    <row r="80" spans="1:9" ht="16.5" customHeight="1" thickBot="1">
      <c r="A80" s="252">
        <v>150</v>
      </c>
      <c r="B80" s="155"/>
      <c r="C80" s="261" t="s">
        <v>148</v>
      </c>
      <c r="D80" s="262"/>
      <c r="E80" s="156">
        <f>SUM(E81,E90)</f>
        <v>368919</v>
      </c>
      <c r="F80" s="156">
        <f>SUM(F81,F90)</f>
        <v>407263</v>
      </c>
      <c r="G80" s="157">
        <f aca="true" t="shared" si="3" ref="G80:G85">F80/E80</f>
        <v>1.1039360943730196</v>
      </c>
      <c r="H80" s="20"/>
      <c r="I80" s="20"/>
    </row>
    <row r="81" spans="1:9" ht="13.5" thickBot="1">
      <c r="A81" s="1228"/>
      <c r="B81" s="258">
        <v>15011</v>
      </c>
      <c r="C81" s="180" t="s">
        <v>149</v>
      </c>
      <c r="D81" s="180"/>
      <c r="E81" s="160">
        <f>SUM(E82,E85)</f>
        <v>117881</v>
      </c>
      <c r="F81" s="160">
        <f>SUM(F82,F85)</f>
        <v>146117</v>
      </c>
      <c r="G81" s="161">
        <f t="shared" si="3"/>
        <v>1.2395296952010926</v>
      </c>
      <c r="H81" s="20"/>
      <c r="I81" s="20"/>
    </row>
    <row r="82" spans="1:7" ht="15" customHeight="1">
      <c r="A82" s="1229"/>
      <c r="B82" s="1233" t="s">
        <v>97</v>
      </c>
      <c r="C82" s="1231"/>
      <c r="D82" s="220"/>
      <c r="E82" s="183">
        <f>SUM(E83:E84)</f>
        <v>111748</v>
      </c>
      <c r="F82" s="183">
        <f>SUM(F83:F84)</f>
        <v>133710</v>
      </c>
      <c r="G82" s="184">
        <f t="shared" si="3"/>
        <v>1.1965314815477681</v>
      </c>
    </row>
    <row r="83" spans="1:7" ht="41.25" customHeight="1">
      <c r="A83" s="1229"/>
      <c r="B83" s="1234"/>
      <c r="C83" s="204" t="s">
        <v>150</v>
      </c>
      <c r="D83" s="1196">
        <v>2919</v>
      </c>
      <c r="E83" s="169">
        <v>99228</v>
      </c>
      <c r="F83" s="169">
        <v>102135</v>
      </c>
      <c r="G83" s="171">
        <f t="shared" si="3"/>
        <v>1.0292961664046438</v>
      </c>
    </row>
    <row r="84" spans="1:7" ht="41.25" customHeight="1">
      <c r="A84" s="1229"/>
      <c r="B84" s="1235"/>
      <c r="C84" s="221" t="s">
        <v>151</v>
      </c>
      <c r="D84" s="1201"/>
      <c r="E84" s="169">
        <v>12520</v>
      </c>
      <c r="F84" s="169">
        <v>31575</v>
      </c>
      <c r="G84" s="171">
        <f t="shared" si="3"/>
        <v>2.521964856230032</v>
      </c>
    </row>
    <row r="85" spans="1:7" ht="15.75" customHeight="1">
      <c r="A85" s="1229"/>
      <c r="B85" s="1245" t="s">
        <v>103</v>
      </c>
      <c r="C85" s="1246"/>
      <c r="D85" s="241"/>
      <c r="E85" s="196">
        <f>SUM(E86:E89)</f>
        <v>6133</v>
      </c>
      <c r="F85" s="196">
        <f>SUM(F86:F89)</f>
        <v>12407</v>
      </c>
      <c r="G85" s="197">
        <f t="shared" si="3"/>
        <v>2.0229903799119517</v>
      </c>
    </row>
    <row r="86" spans="1:7" ht="43.5" customHeight="1">
      <c r="A86" s="1229"/>
      <c r="B86" s="1247"/>
      <c r="C86" s="263" t="s">
        <v>152</v>
      </c>
      <c r="D86" s="264">
        <v>6668</v>
      </c>
      <c r="E86" s="170">
        <v>0</v>
      </c>
      <c r="F86" s="170">
        <v>5904</v>
      </c>
      <c r="G86" s="265"/>
    </row>
    <row r="87" spans="1:7" ht="43.5" customHeight="1">
      <c r="A87" s="1229"/>
      <c r="B87" s="1248"/>
      <c r="C87" s="266" t="s">
        <v>150</v>
      </c>
      <c r="D87" s="1250">
        <v>6669</v>
      </c>
      <c r="E87" s="231">
        <v>4</v>
      </c>
      <c r="F87" s="231">
        <v>3</v>
      </c>
      <c r="G87" s="265">
        <f>F87/E87</f>
        <v>0.75</v>
      </c>
    </row>
    <row r="88" spans="1:7" ht="43.5" customHeight="1">
      <c r="A88" s="1229"/>
      <c r="B88" s="1248"/>
      <c r="C88" s="266" t="s">
        <v>152</v>
      </c>
      <c r="D88" s="1251"/>
      <c r="E88" s="231">
        <v>0</v>
      </c>
      <c r="F88" s="231">
        <v>372</v>
      </c>
      <c r="G88" s="265"/>
    </row>
    <row r="89" spans="1:7" ht="41.25" customHeight="1" thickBot="1">
      <c r="A89" s="1229"/>
      <c r="B89" s="1249"/>
      <c r="C89" s="266" t="s">
        <v>151</v>
      </c>
      <c r="D89" s="1252"/>
      <c r="E89" s="231">
        <v>6129</v>
      </c>
      <c r="F89" s="231">
        <v>6128</v>
      </c>
      <c r="G89" s="265">
        <f>F89/E89</f>
        <v>0.9998368412465328</v>
      </c>
    </row>
    <row r="90" spans="1:7" ht="15.75" customHeight="1" thickBot="1">
      <c r="A90" s="1229"/>
      <c r="B90" s="258">
        <v>15013</v>
      </c>
      <c r="C90" s="180" t="s">
        <v>153</v>
      </c>
      <c r="D90" s="180"/>
      <c r="E90" s="160">
        <f>SUM(E91,E93)</f>
        <v>251038</v>
      </c>
      <c r="F90" s="160">
        <f>SUM(F91,F93)</f>
        <v>261146</v>
      </c>
      <c r="G90" s="161">
        <f>F90/E90</f>
        <v>1.0402648204654275</v>
      </c>
    </row>
    <row r="91" spans="1:7" ht="15" customHeight="1">
      <c r="A91" s="1229"/>
      <c r="B91" s="1233" t="s">
        <v>97</v>
      </c>
      <c r="C91" s="1231"/>
      <c r="D91" s="241"/>
      <c r="E91" s="183">
        <f>SUM(E92:E92)</f>
        <v>251038</v>
      </c>
      <c r="F91" s="183">
        <f>SUM(F92:F92)</f>
        <v>261146</v>
      </c>
      <c r="G91" s="184">
        <f>F91/E91</f>
        <v>1.0402648204654275</v>
      </c>
    </row>
    <row r="92" spans="1:7" ht="40.5" customHeight="1">
      <c r="A92" s="1229"/>
      <c r="B92" s="259"/>
      <c r="C92" s="267" t="s">
        <v>150</v>
      </c>
      <c r="D92" s="205">
        <v>2919</v>
      </c>
      <c r="E92" s="169">
        <v>251038</v>
      </c>
      <c r="F92" s="169">
        <v>261146</v>
      </c>
      <c r="G92" s="171">
        <f>F92/E92</f>
        <v>1.0402648204654275</v>
      </c>
    </row>
    <row r="93" spans="1:7" ht="15.75" customHeight="1" thickBot="1">
      <c r="A93" s="1232"/>
      <c r="B93" s="1206" t="s">
        <v>108</v>
      </c>
      <c r="C93" s="1253"/>
      <c r="D93" s="260"/>
      <c r="E93" s="175">
        <v>0</v>
      </c>
      <c r="F93" s="175">
        <v>0</v>
      </c>
      <c r="G93" s="176"/>
    </row>
    <row r="94" spans="1:7" ht="16.5" customHeight="1" thickBot="1">
      <c r="A94" s="252">
        <v>400</v>
      </c>
      <c r="B94" s="155"/>
      <c r="C94" s="261" t="s">
        <v>154</v>
      </c>
      <c r="D94" s="262"/>
      <c r="E94" s="156">
        <f>SUM(E95)</f>
        <v>18189</v>
      </c>
      <c r="F94" s="156">
        <f>SUM(F95)</f>
        <v>18188</v>
      </c>
      <c r="G94" s="157">
        <f>F94/E94</f>
        <v>0.999945021716422</v>
      </c>
    </row>
    <row r="95" spans="1:7" ht="13.5" thickBot="1">
      <c r="A95" s="1228"/>
      <c r="B95" s="258">
        <v>40002</v>
      </c>
      <c r="C95" s="180" t="s">
        <v>155</v>
      </c>
      <c r="D95" s="180"/>
      <c r="E95" s="160">
        <f>SUM(E96,E97)</f>
        <v>18189</v>
      </c>
      <c r="F95" s="160">
        <f>SUM(F96,F97)</f>
        <v>18188</v>
      </c>
      <c r="G95" s="161">
        <f>F95/E95</f>
        <v>0.999945021716422</v>
      </c>
    </row>
    <row r="96" spans="1:7" ht="12.75">
      <c r="A96" s="1229"/>
      <c r="B96" s="1233" t="s">
        <v>156</v>
      </c>
      <c r="C96" s="1231"/>
      <c r="D96" s="220"/>
      <c r="E96" s="183">
        <v>0</v>
      </c>
      <c r="F96" s="183">
        <v>0</v>
      </c>
      <c r="G96" s="184"/>
    </row>
    <row r="97" spans="1:7" ht="12.75">
      <c r="A97" s="1229"/>
      <c r="B97" s="1192" t="s">
        <v>103</v>
      </c>
      <c r="C97" s="1193"/>
      <c r="D97" s="241"/>
      <c r="E97" s="268">
        <f>E98</f>
        <v>18189</v>
      </c>
      <c r="F97" s="268">
        <f>F98</f>
        <v>18188</v>
      </c>
      <c r="G97" s="269">
        <f aca="true" t="shared" si="4" ref="G97:G103">F97/E97</f>
        <v>0.999945021716422</v>
      </c>
    </row>
    <row r="98" spans="1:7" ht="40.5" customHeight="1" thickBot="1">
      <c r="A98" s="270"/>
      <c r="B98" s="259"/>
      <c r="C98" s="271" t="s">
        <v>151</v>
      </c>
      <c r="D98" s="205">
        <v>6668</v>
      </c>
      <c r="E98" s="169">
        <v>18189</v>
      </c>
      <c r="F98" s="169">
        <v>18188</v>
      </c>
      <c r="G98" s="171">
        <f t="shared" si="4"/>
        <v>0.999945021716422</v>
      </c>
    </row>
    <row r="99" spans="1:7" ht="16.5" customHeight="1" thickBot="1">
      <c r="A99" s="252">
        <v>500</v>
      </c>
      <c r="B99" s="155"/>
      <c r="C99" s="261" t="s">
        <v>157</v>
      </c>
      <c r="D99" s="262"/>
      <c r="E99" s="156">
        <f>SUM(E100)</f>
        <v>401000</v>
      </c>
      <c r="F99" s="156">
        <f>SUM(F100)</f>
        <v>346214</v>
      </c>
      <c r="G99" s="157">
        <f t="shared" si="4"/>
        <v>0.8633765586034913</v>
      </c>
    </row>
    <row r="100" spans="1:7" ht="13.5" thickBot="1">
      <c r="A100" s="1228"/>
      <c r="B100" s="258">
        <v>50005</v>
      </c>
      <c r="C100" s="180" t="s">
        <v>155</v>
      </c>
      <c r="D100" s="180"/>
      <c r="E100" s="160">
        <f>SUM(E101,E104)</f>
        <v>401000</v>
      </c>
      <c r="F100" s="160">
        <f>SUM(F101,F104)</f>
        <v>346214</v>
      </c>
      <c r="G100" s="161">
        <f t="shared" si="4"/>
        <v>0.8633765586034913</v>
      </c>
    </row>
    <row r="101" spans="1:7" ht="12.75">
      <c r="A101" s="1229"/>
      <c r="B101" s="1233" t="s">
        <v>97</v>
      </c>
      <c r="C101" s="1231"/>
      <c r="D101" s="220"/>
      <c r="E101" s="183">
        <f>SUM(E102:E103)</f>
        <v>401000</v>
      </c>
      <c r="F101" s="183">
        <f>SUM(F102:F103)</f>
        <v>346214</v>
      </c>
      <c r="G101" s="184">
        <f t="shared" si="4"/>
        <v>0.8633765586034913</v>
      </c>
    </row>
    <row r="102" spans="1:7" ht="42.75" customHeight="1">
      <c r="A102" s="1229"/>
      <c r="B102" s="1241"/>
      <c r="C102" s="1094" t="s">
        <v>158</v>
      </c>
      <c r="D102" s="205">
        <v>2007</v>
      </c>
      <c r="E102" s="169">
        <v>340850</v>
      </c>
      <c r="F102" s="169">
        <v>294282</v>
      </c>
      <c r="G102" s="171">
        <f t="shared" si="4"/>
        <v>0.8633768519876779</v>
      </c>
    </row>
    <row r="103" spans="1:7" ht="39" customHeight="1" thickBot="1">
      <c r="A103" s="1229"/>
      <c r="B103" s="1242"/>
      <c r="C103" s="410" t="s">
        <v>159</v>
      </c>
      <c r="D103" s="1089">
        <v>2009</v>
      </c>
      <c r="E103" s="223">
        <v>60150</v>
      </c>
      <c r="F103" s="223">
        <v>51932</v>
      </c>
      <c r="G103" s="225">
        <f t="shared" si="4"/>
        <v>0.8633748960931006</v>
      </c>
    </row>
    <row r="104" spans="1:7" ht="13.5" thickBot="1">
      <c r="A104" s="1229"/>
      <c r="B104" s="1243" t="s">
        <v>108</v>
      </c>
      <c r="C104" s="1244"/>
      <c r="D104" s="260"/>
      <c r="E104" s="189">
        <v>0</v>
      </c>
      <c r="F104" s="189">
        <v>0</v>
      </c>
      <c r="G104" s="190"/>
    </row>
    <row r="105" spans="1:9" ht="13.5" thickBot="1">
      <c r="A105" s="252">
        <v>600</v>
      </c>
      <c r="B105" s="252"/>
      <c r="C105" s="155" t="s">
        <v>160</v>
      </c>
      <c r="D105" s="154"/>
      <c r="E105" s="156">
        <f>SUM(E106,E121,E126,E131,E159,E154,E117,E146,E150,)</f>
        <v>211097711</v>
      </c>
      <c r="F105" s="156">
        <f>SUM(F106,F121,F126,F131,F159,F154,F117,F146,F150,)</f>
        <v>206384876</v>
      </c>
      <c r="G105" s="157">
        <f>F105/E105</f>
        <v>0.9776746276514576</v>
      </c>
      <c r="H105" s="20"/>
      <c r="I105" s="20"/>
    </row>
    <row r="106" spans="1:9" ht="13.5" thickBot="1">
      <c r="A106" s="1266"/>
      <c r="B106" s="272">
        <v>60001</v>
      </c>
      <c r="C106" s="180" t="s">
        <v>161</v>
      </c>
      <c r="D106" s="180"/>
      <c r="E106" s="160">
        <f>SUM(E113,E107)</f>
        <v>22256880</v>
      </c>
      <c r="F106" s="160">
        <f>SUM(F113,F107)</f>
        <v>21669520</v>
      </c>
      <c r="G106" s="161">
        <f>F106/E106</f>
        <v>0.9736099579096441</v>
      </c>
      <c r="H106" s="20"/>
      <c r="I106" s="20"/>
    </row>
    <row r="107" spans="1:7" ht="12.75">
      <c r="A107" s="1197"/>
      <c r="B107" s="1245" t="s">
        <v>97</v>
      </c>
      <c r="C107" s="1246"/>
      <c r="D107" s="273"/>
      <c r="E107" s="183">
        <f>SUM(E108:E112)</f>
        <v>14385008</v>
      </c>
      <c r="F107" s="183">
        <f>SUM(F108:F112)</f>
        <v>14000450</v>
      </c>
      <c r="G107" s="184">
        <f>F107/E107</f>
        <v>0.9732667510508163</v>
      </c>
    </row>
    <row r="108" spans="1:7" ht="12.75">
      <c r="A108" s="1197"/>
      <c r="B108" s="1236"/>
      <c r="C108" s="274" t="s">
        <v>162</v>
      </c>
      <c r="D108" s="275" t="s">
        <v>112</v>
      </c>
      <c r="E108" s="169">
        <v>1196520</v>
      </c>
      <c r="F108" s="170">
        <v>1869841</v>
      </c>
      <c r="G108" s="171">
        <f>F108/E108</f>
        <v>1.5627327583324975</v>
      </c>
    </row>
    <row r="109" spans="1:7" ht="12.75">
      <c r="A109" s="1197"/>
      <c r="B109" s="1237"/>
      <c r="C109" s="276" t="s">
        <v>163</v>
      </c>
      <c r="D109" s="277" t="s">
        <v>99</v>
      </c>
      <c r="E109" s="169">
        <v>1182960</v>
      </c>
      <c r="F109" s="170">
        <v>1206732</v>
      </c>
      <c r="G109" s="171">
        <f>F109/E109</f>
        <v>1.020095354027186</v>
      </c>
    </row>
    <row r="110" spans="1:7" ht="12.75">
      <c r="A110" s="1197"/>
      <c r="B110" s="1237"/>
      <c r="C110" s="276" t="s">
        <v>164</v>
      </c>
      <c r="D110" s="278" t="s">
        <v>101</v>
      </c>
      <c r="E110" s="169">
        <v>0</v>
      </c>
      <c r="F110" s="170">
        <v>15953</v>
      </c>
      <c r="G110" s="171"/>
    </row>
    <row r="111" spans="1:7" ht="26.25" customHeight="1">
      <c r="A111" s="1197"/>
      <c r="B111" s="1237"/>
      <c r="C111" s="279" t="s">
        <v>165</v>
      </c>
      <c r="D111" s="280" t="s">
        <v>102</v>
      </c>
      <c r="E111" s="169">
        <v>236117</v>
      </c>
      <c r="F111" s="170">
        <v>146089</v>
      </c>
      <c r="G111" s="171">
        <f aca="true" t="shared" si="5" ref="G111:G116">F111/E111</f>
        <v>0.6187144508866367</v>
      </c>
    </row>
    <row r="112" spans="1:7" ht="12.75">
      <c r="A112" s="1197"/>
      <c r="B112" s="1238"/>
      <c r="C112" s="281" t="s">
        <v>166</v>
      </c>
      <c r="D112" s="282" t="s">
        <v>167</v>
      </c>
      <c r="E112" s="169">
        <v>11769411</v>
      </c>
      <c r="F112" s="170">
        <v>10761835</v>
      </c>
      <c r="G112" s="171">
        <f t="shared" si="5"/>
        <v>0.9143902783240385</v>
      </c>
    </row>
    <row r="113" spans="1:7" ht="12.75" customHeight="1">
      <c r="A113" s="1197"/>
      <c r="B113" s="1240" t="s">
        <v>103</v>
      </c>
      <c r="C113" s="1240"/>
      <c r="D113" s="283"/>
      <c r="E113" s="210">
        <f>SUM(E114:E116)</f>
        <v>7871872</v>
      </c>
      <c r="F113" s="210">
        <f>SUM(F114:F116)</f>
        <v>7669070</v>
      </c>
      <c r="G113" s="211">
        <f t="shared" si="5"/>
        <v>0.9742371319045838</v>
      </c>
    </row>
    <row r="114" spans="1:7" ht="14.25" customHeight="1">
      <c r="A114" s="1197"/>
      <c r="B114" s="1268"/>
      <c r="C114" s="284" t="s">
        <v>166</v>
      </c>
      <c r="D114" s="285">
        <v>6260</v>
      </c>
      <c r="E114" s="169">
        <v>578122</v>
      </c>
      <c r="F114" s="170">
        <v>578122</v>
      </c>
      <c r="G114" s="171">
        <f t="shared" si="5"/>
        <v>1</v>
      </c>
    </row>
    <row r="115" spans="1:7" ht="18.75" customHeight="1">
      <c r="A115" s="1197"/>
      <c r="B115" s="1269"/>
      <c r="C115" s="1271" t="s">
        <v>168</v>
      </c>
      <c r="D115" s="286">
        <v>6530</v>
      </c>
      <c r="E115" s="166">
        <v>860978</v>
      </c>
      <c r="F115" s="167">
        <v>826820</v>
      </c>
      <c r="G115" s="171">
        <f t="shared" si="5"/>
        <v>0.9603265124079825</v>
      </c>
    </row>
    <row r="116" spans="1:7" ht="18.75" customHeight="1" thickBot="1">
      <c r="A116" s="1197"/>
      <c r="B116" s="1270"/>
      <c r="C116" s="1272"/>
      <c r="D116" s="287">
        <v>6539</v>
      </c>
      <c r="E116" s="217">
        <v>6432772</v>
      </c>
      <c r="F116" s="201">
        <v>6264128</v>
      </c>
      <c r="G116" s="218">
        <f t="shared" si="5"/>
        <v>0.9737836192546542</v>
      </c>
    </row>
    <row r="117" spans="1:7" ht="13.5" thickBot="1">
      <c r="A117" s="1197"/>
      <c r="B117" s="288">
        <v>60002</v>
      </c>
      <c r="C117" s="289" t="s">
        <v>169</v>
      </c>
      <c r="D117" s="289"/>
      <c r="E117" s="290">
        <f>SUM(E118,E120)</f>
        <v>0</v>
      </c>
      <c r="F117" s="290">
        <f>SUM(F118,F120)</f>
        <v>6375</v>
      </c>
      <c r="G117" s="291"/>
    </row>
    <row r="118" spans="1:7" ht="12.75">
      <c r="A118" s="1197"/>
      <c r="B118" s="1233" t="s">
        <v>97</v>
      </c>
      <c r="C118" s="1231"/>
      <c r="D118" s="292"/>
      <c r="E118" s="183">
        <f>SUM(E119:E119)</f>
        <v>0</v>
      </c>
      <c r="F118" s="183">
        <f>SUM(F119:F119)</f>
        <v>6375</v>
      </c>
      <c r="G118" s="184"/>
    </row>
    <row r="119" spans="1:7" ht="25.5">
      <c r="A119" s="1197"/>
      <c r="B119" s="293"/>
      <c r="C119" s="206" t="s">
        <v>170</v>
      </c>
      <c r="D119" s="294" t="s">
        <v>112</v>
      </c>
      <c r="E119" s="169">
        <v>0</v>
      </c>
      <c r="F119" s="170">
        <v>6375</v>
      </c>
      <c r="G119" s="171"/>
    </row>
    <row r="120" spans="1:7" ht="13.5" thickBot="1">
      <c r="A120" s="1197"/>
      <c r="B120" s="1273" t="s">
        <v>108</v>
      </c>
      <c r="C120" s="1193"/>
      <c r="D120" s="292"/>
      <c r="E120" s="189">
        <v>0</v>
      </c>
      <c r="F120" s="189">
        <v>0</v>
      </c>
      <c r="G120" s="190"/>
    </row>
    <row r="121" spans="1:7" ht="13.5" thickBot="1">
      <c r="A121" s="1197"/>
      <c r="B121" s="258">
        <v>60003</v>
      </c>
      <c r="C121" s="295" t="s">
        <v>171</v>
      </c>
      <c r="D121" s="159"/>
      <c r="E121" s="290">
        <f>SUM(E122,E125)</f>
        <v>55998037</v>
      </c>
      <c r="F121" s="290">
        <f>SUM(F122,F125)</f>
        <v>54063858</v>
      </c>
      <c r="G121" s="291">
        <f>F121/E121</f>
        <v>0.9654598785310993</v>
      </c>
    </row>
    <row r="122" spans="1:7" ht="12.75">
      <c r="A122" s="1197"/>
      <c r="B122" s="1233" t="s">
        <v>97</v>
      </c>
      <c r="C122" s="1231"/>
      <c r="D122" s="292"/>
      <c r="E122" s="183">
        <f>SUM(E123:E124)</f>
        <v>55998037</v>
      </c>
      <c r="F122" s="183">
        <f>SUM(F123:F124)</f>
        <v>54063858</v>
      </c>
      <c r="G122" s="184">
        <f>F122/E122</f>
        <v>0.9654598785310993</v>
      </c>
    </row>
    <row r="123" spans="1:7" ht="12.75">
      <c r="A123" s="1197"/>
      <c r="B123" s="1234"/>
      <c r="C123" s="206" t="s">
        <v>172</v>
      </c>
      <c r="D123" s="294" t="s">
        <v>138</v>
      </c>
      <c r="E123" s="169">
        <v>0</v>
      </c>
      <c r="F123" s="170">
        <v>232</v>
      </c>
      <c r="G123" s="171"/>
    </row>
    <row r="124" spans="1:7" ht="25.5">
      <c r="A124" s="1197"/>
      <c r="B124" s="1274"/>
      <c r="C124" s="206" t="s">
        <v>107</v>
      </c>
      <c r="D124" s="296">
        <v>2210</v>
      </c>
      <c r="E124" s="169">
        <v>55998037</v>
      </c>
      <c r="F124" s="170">
        <v>54063626</v>
      </c>
      <c r="G124" s="171">
        <f>F124/E124</f>
        <v>0.9654557355287293</v>
      </c>
    </row>
    <row r="125" spans="1:7" ht="13.5" thickBot="1">
      <c r="A125" s="1197"/>
      <c r="B125" s="1206" t="s">
        <v>108</v>
      </c>
      <c r="C125" s="1209"/>
      <c r="D125" s="297"/>
      <c r="E125" s="175">
        <v>0</v>
      </c>
      <c r="F125" s="175">
        <v>0</v>
      </c>
      <c r="G125" s="176"/>
    </row>
    <row r="126" spans="1:7" ht="13.5" thickBot="1">
      <c r="A126" s="1197"/>
      <c r="B126" s="298">
        <v>60004</v>
      </c>
      <c r="C126" s="180" t="s">
        <v>173</v>
      </c>
      <c r="D126" s="180"/>
      <c r="E126" s="160">
        <f>SUM(E127,E130)</f>
        <v>100000</v>
      </c>
      <c r="F126" s="160">
        <f>SUM(F127,F130)</f>
        <v>108065</v>
      </c>
      <c r="G126" s="161">
        <f>F126/E126</f>
        <v>1.08065</v>
      </c>
    </row>
    <row r="127" spans="1:7" ht="12.75">
      <c r="A127" s="1197"/>
      <c r="B127" s="1233" t="s">
        <v>97</v>
      </c>
      <c r="C127" s="1231"/>
      <c r="D127" s="299"/>
      <c r="E127" s="183">
        <f>SUM(E128:E129)</f>
        <v>100000</v>
      </c>
      <c r="F127" s="183">
        <f>SUM(F128:F129)</f>
        <v>108065</v>
      </c>
      <c r="G127" s="184">
        <f>F127/E127</f>
        <v>1.08065</v>
      </c>
    </row>
    <row r="128" spans="1:7" ht="14.25" customHeight="1">
      <c r="A128" s="1197"/>
      <c r="B128" s="1196"/>
      <c r="C128" s="206" t="s">
        <v>174</v>
      </c>
      <c r="D128" s="280" t="s">
        <v>127</v>
      </c>
      <c r="E128" s="169">
        <v>100000</v>
      </c>
      <c r="F128" s="170">
        <v>107597</v>
      </c>
      <c r="G128" s="171">
        <f>F128/E128</f>
        <v>1.07597</v>
      </c>
    </row>
    <row r="129" spans="1:7" ht="30.75" customHeight="1">
      <c r="A129" s="1197"/>
      <c r="B129" s="1201"/>
      <c r="C129" s="300" t="s">
        <v>115</v>
      </c>
      <c r="D129" s="294" t="s">
        <v>175</v>
      </c>
      <c r="E129" s="169">
        <v>0</v>
      </c>
      <c r="F129" s="170">
        <v>468</v>
      </c>
      <c r="G129" s="171"/>
    </row>
    <row r="130" spans="1:7" ht="13.5" thickBot="1">
      <c r="A130" s="1197"/>
      <c r="B130" s="1206" t="s">
        <v>108</v>
      </c>
      <c r="C130" s="1209"/>
      <c r="D130" s="297"/>
      <c r="E130" s="175">
        <v>0</v>
      </c>
      <c r="F130" s="175">
        <v>0</v>
      </c>
      <c r="G130" s="301"/>
    </row>
    <row r="131" spans="1:7" ht="13.5" thickBot="1">
      <c r="A131" s="1197"/>
      <c r="B131" s="298">
        <v>60013</v>
      </c>
      <c r="C131" s="180" t="s">
        <v>16</v>
      </c>
      <c r="D131" s="180"/>
      <c r="E131" s="160">
        <f>SUM(E132,E141)</f>
        <v>129908599</v>
      </c>
      <c r="F131" s="160">
        <f>SUM(F132,F141)</f>
        <v>127698057</v>
      </c>
      <c r="G131" s="161">
        <f>F131/E131</f>
        <v>0.9829838669878966</v>
      </c>
    </row>
    <row r="132" spans="1:7" ht="12.75">
      <c r="A132" s="1197"/>
      <c r="B132" s="1233" t="s">
        <v>97</v>
      </c>
      <c r="C132" s="1231"/>
      <c r="D132" s="299"/>
      <c r="E132" s="183">
        <f>SUM(E133:E140)</f>
        <v>1387338</v>
      </c>
      <c r="F132" s="183">
        <f>SUM(F133:F140)</f>
        <v>1815462</v>
      </c>
      <c r="G132" s="184">
        <f>F132/E132</f>
        <v>1.3085938682570506</v>
      </c>
    </row>
    <row r="133" spans="1:7" ht="15.75" customHeight="1">
      <c r="A133" s="1197"/>
      <c r="B133" s="1254"/>
      <c r="C133" s="1257" t="s">
        <v>176</v>
      </c>
      <c r="D133" s="1103" t="s">
        <v>177</v>
      </c>
      <c r="E133" s="169">
        <v>37437</v>
      </c>
      <c r="F133" s="170">
        <v>62375</v>
      </c>
      <c r="G133" s="171">
        <f>F133/E133</f>
        <v>1.6661324358255203</v>
      </c>
    </row>
    <row r="134" spans="1:7" ht="15.75" customHeight="1">
      <c r="A134" s="1197"/>
      <c r="B134" s="1255"/>
      <c r="C134" s="1258"/>
      <c r="D134" s="280" t="s">
        <v>112</v>
      </c>
      <c r="E134" s="169">
        <v>13200</v>
      </c>
      <c r="F134" s="170">
        <v>13200</v>
      </c>
      <c r="G134" s="171">
        <f>F134/E134</f>
        <v>1</v>
      </c>
    </row>
    <row r="135" spans="1:7" ht="15.75" customHeight="1">
      <c r="A135" s="1197"/>
      <c r="B135" s="1255"/>
      <c r="C135" s="1258"/>
      <c r="D135" s="280" t="s">
        <v>127</v>
      </c>
      <c r="E135" s="169">
        <v>923665</v>
      </c>
      <c r="F135" s="170">
        <v>1083546</v>
      </c>
      <c r="G135" s="171">
        <f>F135/E135</f>
        <v>1.1730941412741633</v>
      </c>
    </row>
    <row r="136" spans="1:7" ht="15" customHeight="1">
      <c r="A136" s="1197"/>
      <c r="B136" s="1255"/>
      <c r="C136" s="1258"/>
      <c r="D136" s="280" t="s">
        <v>99</v>
      </c>
      <c r="E136" s="169">
        <v>0</v>
      </c>
      <c r="F136" s="170">
        <v>14431</v>
      </c>
      <c r="G136" s="171"/>
    </row>
    <row r="137" spans="1:7" ht="14.25" customHeight="1">
      <c r="A137" s="1197"/>
      <c r="B137" s="1255"/>
      <c r="C137" s="1258"/>
      <c r="D137" s="280" t="s">
        <v>100</v>
      </c>
      <c r="E137" s="169">
        <v>0</v>
      </c>
      <c r="F137" s="170">
        <v>13273</v>
      </c>
      <c r="G137" s="171"/>
    </row>
    <row r="138" spans="1:7" ht="15.75" customHeight="1">
      <c r="A138" s="1197"/>
      <c r="B138" s="1255"/>
      <c r="C138" s="1258"/>
      <c r="D138" s="280" t="s">
        <v>101</v>
      </c>
      <c r="E138" s="169">
        <v>0</v>
      </c>
      <c r="F138" s="169">
        <v>5393</v>
      </c>
      <c r="G138" s="171"/>
    </row>
    <row r="139" spans="1:7" ht="16.5" customHeight="1">
      <c r="A139" s="1197"/>
      <c r="B139" s="1255"/>
      <c r="C139" s="1258"/>
      <c r="D139" s="280" t="s">
        <v>102</v>
      </c>
      <c r="E139" s="169">
        <v>334336</v>
      </c>
      <c r="F139" s="170">
        <v>544544</v>
      </c>
      <c r="G139" s="171">
        <f aca="true" t="shared" si="6" ref="G139:G146">F139/E139</f>
        <v>1.6287327718223583</v>
      </c>
    </row>
    <row r="140" spans="1:7" ht="27.75" customHeight="1" thickBot="1">
      <c r="A140" s="1197"/>
      <c r="B140" s="1256"/>
      <c r="C140" s="215" t="s">
        <v>116</v>
      </c>
      <c r="D140" s="1104" t="s">
        <v>34</v>
      </c>
      <c r="E140" s="217">
        <v>78700</v>
      </c>
      <c r="F140" s="201">
        <v>78700</v>
      </c>
      <c r="G140" s="218">
        <f t="shared" si="6"/>
        <v>1</v>
      </c>
    </row>
    <row r="141" spans="1:7" ht="12.75">
      <c r="A141" s="1197"/>
      <c r="B141" s="1275" t="s">
        <v>103</v>
      </c>
      <c r="C141" s="1276"/>
      <c r="D141" s="299"/>
      <c r="E141" s="1101">
        <f>SUM(E142:E145)</f>
        <v>128521261</v>
      </c>
      <c r="F141" s="1101">
        <f>SUM(F142:F145)</f>
        <v>125882595</v>
      </c>
      <c r="G141" s="1102">
        <f t="shared" si="6"/>
        <v>0.979469031197881</v>
      </c>
    </row>
    <row r="142" spans="1:7" ht="18" customHeight="1">
      <c r="A142" s="1197"/>
      <c r="B142" s="1254"/>
      <c r="C142" s="206" t="s">
        <v>176</v>
      </c>
      <c r="D142" s="280" t="s">
        <v>104</v>
      </c>
      <c r="E142" s="169">
        <v>73876</v>
      </c>
      <c r="F142" s="170">
        <v>211985</v>
      </c>
      <c r="G142" s="171">
        <f t="shared" si="6"/>
        <v>2.8694704640207918</v>
      </c>
    </row>
    <row r="143" spans="1:7" ht="29.25" customHeight="1">
      <c r="A143" s="1197"/>
      <c r="B143" s="1255"/>
      <c r="C143" s="302" t="s">
        <v>178</v>
      </c>
      <c r="D143" s="1196">
        <v>6207</v>
      </c>
      <c r="E143" s="169">
        <f>122162736-7200000</f>
        <v>114962736</v>
      </c>
      <c r="F143" s="170">
        <f>119385961-8480384</f>
        <v>110905577</v>
      </c>
      <c r="G143" s="171">
        <f t="shared" si="6"/>
        <v>0.9647089209846224</v>
      </c>
    </row>
    <row r="144" spans="1:7" ht="42" customHeight="1">
      <c r="A144" s="1197"/>
      <c r="B144" s="1255"/>
      <c r="C144" s="302" t="s">
        <v>179</v>
      </c>
      <c r="D144" s="1201"/>
      <c r="E144" s="169">
        <v>7200000</v>
      </c>
      <c r="F144" s="170">
        <v>8480384</v>
      </c>
      <c r="G144" s="171">
        <f t="shared" si="6"/>
        <v>1.177831111111111</v>
      </c>
    </row>
    <row r="145" spans="1:7" ht="27" customHeight="1" thickBot="1">
      <c r="A145" s="1197"/>
      <c r="B145" s="1256"/>
      <c r="C145" s="300" t="s">
        <v>180</v>
      </c>
      <c r="D145" s="303">
        <v>6300</v>
      </c>
      <c r="E145" s="166">
        <v>6284649</v>
      </c>
      <c r="F145" s="167">
        <v>6284649</v>
      </c>
      <c r="G145" s="304">
        <f t="shared" si="6"/>
        <v>1</v>
      </c>
    </row>
    <row r="146" spans="1:7" ht="13.5" thickBot="1">
      <c r="A146" s="1197"/>
      <c r="B146" s="298">
        <v>60014</v>
      </c>
      <c r="C146" s="180" t="s">
        <v>40</v>
      </c>
      <c r="D146" s="180"/>
      <c r="E146" s="160">
        <f>SUM(E147,E148)</f>
        <v>25110</v>
      </c>
      <c r="F146" s="160">
        <f>SUM(F147,F148)</f>
        <v>25109</v>
      </c>
      <c r="G146" s="161">
        <f t="shared" si="6"/>
        <v>0.9999601752289924</v>
      </c>
    </row>
    <row r="147" spans="1:7" ht="12.75">
      <c r="A147" s="1197"/>
      <c r="B147" s="1245" t="s">
        <v>156</v>
      </c>
      <c r="C147" s="1246"/>
      <c r="D147" s="292"/>
      <c r="E147" s="183">
        <v>0</v>
      </c>
      <c r="F147" s="183">
        <v>0</v>
      </c>
      <c r="G147" s="184"/>
    </row>
    <row r="148" spans="1:7" ht="16.5" customHeight="1">
      <c r="A148" s="1197"/>
      <c r="B148" s="1199" t="s">
        <v>103</v>
      </c>
      <c r="C148" s="1218"/>
      <c r="D148" s="209"/>
      <c r="E148" s="268">
        <f>SUM(E149)</f>
        <v>25110</v>
      </c>
      <c r="F148" s="268">
        <f>SUM(F149)</f>
        <v>25109</v>
      </c>
      <c r="G148" s="305">
        <f>F148/E148</f>
        <v>0.9999601752289924</v>
      </c>
    </row>
    <row r="149" spans="1:7" ht="39.75" customHeight="1" thickBot="1">
      <c r="A149" s="1197"/>
      <c r="B149" s="198"/>
      <c r="C149" s="199" t="s">
        <v>151</v>
      </c>
      <c r="D149" s="306">
        <v>6668</v>
      </c>
      <c r="E149" s="201">
        <v>25110</v>
      </c>
      <c r="F149" s="201">
        <v>25109</v>
      </c>
      <c r="G149" s="307">
        <f>F149/E149</f>
        <v>0.9999601752289924</v>
      </c>
    </row>
    <row r="150" spans="1:7" ht="13.5" thickBot="1">
      <c r="A150" s="1197"/>
      <c r="B150" s="298">
        <v>60015</v>
      </c>
      <c r="C150" s="180" t="s">
        <v>181</v>
      </c>
      <c r="D150" s="180"/>
      <c r="E150" s="160">
        <f>SUM(E151,E152)</f>
        <v>17515</v>
      </c>
      <c r="F150" s="160">
        <f>SUM(F151,F152)</f>
        <v>17515</v>
      </c>
      <c r="G150" s="161">
        <f>F150/E150</f>
        <v>1</v>
      </c>
    </row>
    <row r="151" spans="1:7" ht="12.75">
      <c r="A151" s="1197"/>
      <c r="B151" s="1194" t="s">
        <v>156</v>
      </c>
      <c r="C151" s="1208"/>
      <c r="D151" s="182"/>
      <c r="E151" s="183">
        <v>0</v>
      </c>
      <c r="F151" s="183">
        <v>0</v>
      </c>
      <c r="G151" s="184"/>
    </row>
    <row r="152" spans="1:7" ht="16.5" customHeight="1">
      <c r="A152" s="1197"/>
      <c r="B152" s="1245" t="s">
        <v>103</v>
      </c>
      <c r="C152" s="1246"/>
      <c r="D152" s="292"/>
      <c r="E152" s="268">
        <f>SUM(E153)</f>
        <v>17515</v>
      </c>
      <c r="F152" s="268">
        <f>SUM(F153)</f>
        <v>17515</v>
      </c>
      <c r="G152" s="305">
        <f aca="true" t="shared" si="7" ref="G152:G160">F152/E152</f>
        <v>1</v>
      </c>
    </row>
    <row r="153" spans="1:7" ht="38.25" customHeight="1" thickBot="1">
      <c r="A153" s="1197"/>
      <c r="B153" s="198"/>
      <c r="C153" s="199" t="s">
        <v>151</v>
      </c>
      <c r="D153" s="306">
        <v>6668</v>
      </c>
      <c r="E153" s="201">
        <v>17515</v>
      </c>
      <c r="F153" s="201">
        <v>17515</v>
      </c>
      <c r="G153" s="307">
        <f t="shared" si="7"/>
        <v>1</v>
      </c>
    </row>
    <row r="154" spans="1:7" ht="13.5" thickBot="1">
      <c r="A154" s="1197"/>
      <c r="B154" s="298">
        <v>60078</v>
      </c>
      <c r="C154" s="180" t="s">
        <v>33</v>
      </c>
      <c r="D154" s="180"/>
      <c r="E154" s="160">
        <f>SUM(E155,E157)</f>
        <v>2728448</v>
      </c>
      <c r="F154" s="160">
        <f>SUM(F155,F157)</f>
        <v>2728448</v>
      </c>
      <c r="G154" s="161">
        <f t="shared" si="7"/>
        <v>1</v>
      </c>
    </row>
    <row r="155" spans="1:7" ht="12.75">
      <c r="A155" s="1197"/>
      <c r="B155" s="1245" t="s">
        <v>97</v>
      </c>
      <c r="C155" s="1246"/>
      <c r="D155" s="292"/>
      <c r="E155" s="183">
        <f>SUM(E156)</f>
        <v>1006684</v>
      </c>
      <c r="F155" s="183">
        <f>SUM(F156)</f>
        <v>1006684</v>
      </c>
      <c r="G155" s="184">
        <f t="shared" si="7"/>
        <v>1</v>
      </c>
    </row>
    <row r="156" spans="1:7" ht="28.5" customHeight="1">
      <c r="A156" s="1197"/>
      <c r="B156" s="308"/>
      <c r="C156" s="251" t="s">
        <v>182</v>
      </c>
      <c r="D156" s="309">
        <v>2230</v>
      </c>
      <c r="E156" s="169">
        <v>1006684</v>
      </c>
      <c r="F156" s="170">
        <v>1006684</v>
      </c>
      <c r="G156" s="171">
        <f t="shared" si="7"/>
        <v>1</v>
      </c>
    </row>
    <row r="157" spans="1:7" ht="16.5" customHeight="1">
      <c r="A157" s="1197"/>
      <c r="B157" s="1245" t="s">
        <v>103</v>
      </c>
      <c r="C157" s="1246"/>
      <c r="D157" s="292"/>
      <c r="E157" s="268">
        <f>SUM(E158)</f>
        <v>1721764</v>
      </c>
      <c r="F157" s="268">
        <f>SUM(F158)</f>
        <v>1721764</v>
      </c>
      <c r="G157" s="305">
        <f t="shared" si="7"/>
        <v>1</v>
      </c>
    </row>
    <row r="158" spans="1:7" ht="29.25" customHeight="1" thickBot="1">
      <c r="A158" s="1197"/>
      <c r="B158" s="198"/>
      <c r="C158" s="199" t="s">
        <v>168</v>
      </c>
      <c r="D158" s="306">
        <v>6530</v>
      </c>
      <c r="E158" s="201">
        <v>1721764</v>
      </c>
      <c r="F158" s="201">
        <v>1721764</v>
      </c>
      <c r="G158" s="307">
        <f t="shared" si="7"/>
        <v>1</v>
      </c>
    </row>
    <row r="159" spans="1:7" ht="13.5" thickBot="1">
      <c r="A159" s="1197"/>
      <c r="B159" s="298">
        <v>60095</v>
      </c>
      <c r="C159" s="180" t="s">
        <v>15</v>
      </c>
      <c r="D159" s="180"/>
      <c r="E159" s="160">
        <f>SUM(E160,E164)</f>
        <v>63122</v>
      </c>
      <c r="F159" s="160">
        <f>SUM(F160,F164)</f>
        <v>67929</v>
      </c>
      <c r="G159" s="161">
        <f t="shared" si="7"/>
        <v>1.076154114254935</v>
      </c>
    </row>
    <row r="160" spans="1:7" ht="12.75">
      <c r="A160" s="1197"/>
      <c r="B160" s="1245" t="s">
        <v>97</v>
      </c>
      <c r="C160" s="1246"/>
      <c r="D160" s="292"/>
      <c r="E160" s="183">
        <f>SUM(E161:E163)</f>
        <v>63122</v>
      </c>
      <c r="F160" s="183">
        <f>SUM(F161:F163)</f>
        <v>67929</v>
      </c>
      <c r="G160" s="184">
        <f t="shared" si="7"/>
        <v>1.076154114254935</v>
      </c>
    </row>
    <row r="161" spans="1:7" ht="17.25" customHeight="1">
      <c r="A161" s="1197"/>
      <c r="B161" s="1236"/>
      <c r="C161" s="310" t="s">
        <v>183</v>
      </c>
      <c r="D161" s="311" t="s">
        <v>127</v>
      </c>
      <c r="E161" s="230">
        <v>0</v>
      </c>
      <c r="F161" s="231">
        <v>4030</v>
      </c>
      <c r="G161" s="232"/>
    </row>
    <row r="162" spans="1:7" ht="28.5" customHeight="1">
      <c r="A162" s="1197"/>
      <c r="B162" s="1237"/>
      <c r="C162" s="251" t="s">
        <v>107</v>
      </c>
      <c r="D162" s="309">
        <v>2210</v>
      </c>
      <c r="E162" s="169">
        <v>59964</v>
      </c>
      <c r="F162" s="170">
        <v>59964</v>
      </c>
      <c r="G162" s="171">
        <f>F162/E162</f>
        <v>1</v>
      </c>
    </row>
    <row r="163" spans="1:7" ht="27.75" customHeight="1">
      <c r="A163" s="1197"/>
      <c r="B163" s="1238"/>
      <c r="C163" s="312" t="s">
        <v>115</v>
      </c>
      <c r="D163" s="313">
        <v>2360</v>
      </c>
      <c r="E163" s="169">
        <v>3158</v>
      </c>
      <c r="F163" s="170">
        <v>3935</v>
      </c>
      <c r="G163" s="171">
        <f>F163/E163</f>
        <v>1.2460417986067132</v>
      </c>
    </row>
    <row r="164" spans="1:7" ht="16.5" customHeight="1" thickBot="1">
      <c r="A164" s="1267"/>
      <c r="B164" s="1245" t="s">
        <v>108</v>
      </c>
      <c r="C164" s="1246"/>
      <c r="D164" s="292"/>
      <c r="E164" s="189">
        <v>0</v>
      </c>
      <c r="F164" s="189">
        <v>0</v>
      </c>
      <c r="G164" s="190"/>
    </row>
    <row r="165" spans="1:7" ht="13.5" thickBot="1">
      <c r="A165" s="314">
        <v>630</v>
      </c>
      <c r="B165" s="314"/>
      <c r="C165" s="315" t="s">
        <v>54</v>
      </c>
      <c r="D165" s="315"/>
      <c r="E165" s="156">
        <f>SUM(E166)</f>
        <v>1974058</v>
      </c>
      <c r="F165" s="156">
        <f>SUM(F166)</f>
        <v>1613207</v>
      </c>
      <c r="G165" s="157">
        <f aca="true" t="shared" si="8" ref="G165:G176">F165/E165</f>
        <v>0.8172034458967264</v>
      </c>
    </row>
    <row r="166" spans="1:7" ht="13.5" thickBot="1">
      <c r="A166" s="1259"/>
      <c r="B166" s="272">
        <v>63095</v>
      </c>
      <c r="C166" s="180" t="s">
        <v>15</v>
      </c>
      <c r="D166" s="180"/>
      <c r="E166" s="160">
        <f>E167+E169</f>
        <v>1974058</v>
      </c>
      <c r="F166" s="160">
        <f>F167+F169</f>
        <v>1613207</v>
      </c>
      <c r="G166" s="161">
        <f t="shared" si="8"/>
        <v>0.8172034458967264</v>
      </c>
    </row>
    <row r="167" spans="1:7" ht="12.75">
      <c r="A167" s="1260"/>
      <c r="B167" s="1233" t="s">
        <v>97</v>
      </c>
      <c r="C167" s="1231"/>
      <c r="D167" s="299"/>
      <c r="E167" s="183">
        <f>E168</f>
        <v>21000</v>
      </c>
      <c r="F167" s="183">
        <f>F168</f>
        <v>6210</v>
      </c>
      <c r="G167" s="211">
        <f t="shared" si="8"/>
        <v>0.2957142857142857</v>
      </c>
    </row>
    <row r="168" spans="1:7" ht="29.25" customHeight="1">
      <c r="A168" s="1260"/>
      <c r="B168" s="316"/>
      <c r="C168" s="221" t="s">
        <v>184</v>
      </c>
      <c r="D168" s="317">
        <v>2007</v>
      </c>
      <c r="E168" s="169">
        <v>21000</v>
      </c>
      <c r="F168" s="169">
        <v>6210</v>
      </c>
      <c r="G168" s="171">
        <f t="shared" si="8"/>
        <v>0.2957142857142857</v>
      </c>
    </row>
    <row r="169" spans="1:7" ht="12.75">
      <c r="A169" s="1260"/>
      <c r="B169" s="1240" t="s">
        <v>103</v>
      </c>
      <c r="C169" s="1218"/>
      <c r="D169" s="299"/>
      <c r="E169" s="210">
        <f>SUM(E170:E171)</f>
        <v>1953058</v>
      </c>
      <c r="F169" s="210">
        <f>SUM(F170:F171)</f>
        <v>1606997</v>
      </c>
      <c r="G169" s="211">
        <f t="shared" si="8"/>
        <v>0.8228106896978994</v>
      </c>
    </row>
    <row r="170" spans="1:7" ht="29.25" customHeight="1">
      <c r="A170" s="1260"/>
      <c r="B170" s="1262"/>
      <c r="C170" s="221" t="s">
        <v>185</v>
      </c>
      <c r="D170" s="1105">
        <v>6207</v>
      </c>
      <c r="E170" s="169">
        <v>1953058</v>
      </c>
      <c r="F170" s="169">
        <v>1606997</v>
      </c>
      <c r="G170" s="171">
        <f t="shared" si="8"/>
        <v>0.8228106896978994</v>
      </c>
    </row>
    <row r="171" spans="1:7" ht="0.75" customHeight="1" thickBot="1">
      <c r="A171" s="1261"/>
      <c r="B171" s="1263"/>
      <c r="C171" s="318"/>
      <c r="D171" s="1106"/>
      <c r="E171" s="223"/>
      <c r="F171" s="223"/>
      <c r="G171" s="225" t="e">
        <f t="shared" si="8"/>
        <v>#DIV/0!</v>
      </c>
    </row>
    <row r="172" spans="1:8" ht="13.5" thickBot="1">
      <c r="A172" s="314">
        <v>700</v>
      </c>
      <c r="B172" s="314"/>
      <c r="C172" s="315" t="s">
        <v>186</v>
      </c>
      <c r="D172" s="315"/>
      <c r="E172" s="156">
        <f>SUM(E173)</f>
        <v>10960806</v>
      </c>
      <c r="F172" s="156">
        <f>SUM(F173)</f>
        <v>14316614</v>
      </c>
      <c r="G172" s="157">
        <f t="shared" si="8"/>
        <v>1.3061643459431724</v>
      </c>
      <c r="H172" s="21"/>
    </row>
    <row r="173" spans="1:7" ht="13.5" thickBot="1">
      <c r="A173" s="1259"/>
      <c r="B173" s="272">
        <v>70005</v>
      </c>
      <c r="C173" s="180" t="s">
        <v>187</v>
      </c>
      <c r="D173" s="180"/>
      <c r="E173" s="160">
        <f>SUM(E174,E182)</f>
        <v>10960806</v>
      </c>
      <c r="F173" s="160">
        <f>SUM(F174,F182)</f>
        <v>14316614</v>
      </c>
      <c r="G173" s="161">
        <f t="shared" si="8"/>
        <v>1.3061643459431724</v>
      </c>
    </row>
    <row r="174" spans="1:7" ht="12.75">
      <c r="A174" s="1260"/>
      <c r="B174" s="1194" t="s">
        <v>97</v>
      </c>
      <c r="C174" s="1208"/>
      <c r="D174" s="319"/>
      <c r="E174" s="183">
        <f>SUM(E175:E181)</f>
        <v>960806</v>
      </c>
      <c r="F174" s="183">
        <f>SUM(F175:F181)</f>
        <v>1001403</v>
      </c>
      <c r="G174" s="184">
        <f t="shared" si="8"/>
        <v>1.0422530666960863</v>
      </c>
    </row>
    <row r="175" spans="1:7" ht="13.5" customHeight="1">
      <c r="A175" s="1260"/>
      <c r="B175" s="1264"/>
      <c r="C175" s="206" t="s">
        <v>188</v>
      </c>
      <c r="D175" s="280" t="s">
        <v>189</v>
      </c>
      <c r="E175" s="169">
        <v>270000</v>
      </c>
      <c r="F175" s="169">
        <v>283334</v>
      </c>
      <c r="G175" s="171">
        <f t="shared" si="8"/>
        <v>1.0493851851851852</v>
      </c>
    </row>
    <row r="176" spans="1:7" ht="12.75">
      <c r="A176" s="1260"/>
      <c r="B176" s="1260"/>
      <c r="C176" s="206" t="s">
        <v>190</v>
      </c>
      <c r="D176" s="280" t="s">
        <v>99</v>
      </c>
      <c r="E176" s="169">
        <v>13200</v>
      </c>
      <c r="F176" s="169">
        <v>20674</v>
      </c>
      <c r="G176" s="171">
        <f t="shared" si="8"/>
        <v>1.5662121212121212</v>
      </c>
    </row>
    <row r="177" spans="1:7" ht="25.5">
      <c r="A177" s="1260"/>
      <c r="B177" s="1260"/>
      <c r="C177" s="206" t="s">
        <v>191</v>
      </c>
      <c r="D177" s="280" t="s">
        <v>101</v>
      </c>
      <c r="E177" s="169">
        <v>0</v>
      </c>
      <c r="F177" s="169">
        <v>11172</v>
      </c>
      <c r="G177" s="171"/>
    </row>
    <row r="178" spans="1:7" ht="38.25">
      <c r="A178" s="1260"/>
      <c r="B178" s="1260"/>
      <c r="C178" s="320" t="s">
        <v>192</v>
      </c>
      <c r="D178" s="1281" t="s">
        <v>102</v>
      </c>
      <c r="E178" s="169">
        <v>0</v>
      </c>
      <c r="F178" s="170">
        <v>7683</v>
      </c>
      <c r="G178" s="171"/>
    </row>
    <row r="179" spans="1:7" ht="25.5">
      <c r="A179" s="1260"/>
      <c r="B179" s="1260"/>
      <c r="C179" s="320" t="s">
        <v>193</v>
      </c>
      <c r="D179" s="1282"/>
      <c r="E179" s="169">
        <v>0</v>
      </c>
      <c r="F179" s="170">
        <v>946</v>
      </c>
      <c r="G179" s="171"/>
    </row>
    <row r="180" spans="1:7" ht="15" customHeight="1">
      <c r="A180" s="1260"/>
      <c r="B180" s="1260"/>
      <c r="C180" s="320" t="s">
        <v>194</v>
      </c>
      <c r="D180" s="1283"/>
      <c r="E180" s="169">
        <v>177606</v>
      </c>
      <c r="F180" s="170">
        <v>177606</v>
      </c>
      <c r="G180" s="171">
        <f>F180/E180</f>
        <v>1</v>
      </c>
    </row>
    <row r="181" spans="1:7" ht="25.5">
      <c r="A181" s="1260"/>
      <c r="B181" s="1265"/>
      <c r="C181" s="206" t="s">
        <v>107</v>
      </c>
      <c r="D181" s="280" t="s">
        <v>132</v>
      </c>
      <c r="E181" s="169">
        <v>500000</v>
      </c>
      <c r="F181" s="169">
        <v>499988</v>
      </c>
      <c r="G181" s="171">
        <f>F181/E181</f>
        <v>0.999976</v>
      </c>
    </row>
    <row r="182" spans="1:7" ht="12.75">
      <c r="A182" s="1260"/>
      <c r="B182" s="1240" t="s">
        <v>103</v>
      </c>
      <c r="C182" s="1218"/>
      <c r="D182" s="299"/>
      <c r="E182" s="210">
        <f>SUM(E183:E185)</f>
        <v>10000000</v>
      </c>
      <c r="F182" s="210">
        <f>SUM(F183:F185)</f>
        <v>13315211</v>
      </c>
      <c r="G182" s="211">
        <f>F182/E182</f>
        <v>1.3315211</v>
      </c>
    </row>
    <row r="183" spans="1:7" ht="15.75" customHeight="1">
      <c r="A183" s="1260"/>
      <c r="B183" s="1264"/>
      <c r="C183" s="221" t="s">
        <v>195</v>
      </c>
      <c r="D183" s="1281" t="s">
        <v>196</v>
      </c>
      <c r="E183" s="170">
        <v>10000000</v>
      </c>
      <c r="F183" s="170">
        <v>13228183</v>
      </c>
      <c r="G183" s="171">
        <f>F183/E183</f>
        <v>1.3228183</v>
      </c>
    </row>
    <row r="184" spans="1:7" ht="25.5" customHeight="1">
      <c r="A184" s="1260"/>
      <c r="B184" s="1260"/>
      <c r="C184" s="219" t="s">
        <v>197</v>
      </c>
      <c r="D184" s="1282"/>
      <c r="E184" s="231">
        <v>0</v>
      </c>
      <c r="F184" s="230">
        <v>1703</v>
      </c>
      <c r="G184" s="232"/>
    </row>
    <row r="185" spans="1:7" ht="42" customHeight="1" thickBot="1">
      <c r="A185" s="1261"/>
      <c r="B185" s="1261"/>
      <c r="C185" s="215" t="s">
        <v>198</v>
      </c>
      <c r="D185" s="1284"/>
      <c r="E185" s="201">
        <v>0</v>
      </c>
      <c r="F185" s="217">
        <v>85325</v>
      </c>
      <c r="G185" s="218"/>
    </row>
    <row r="186" spans="1:9" ht="13.5" thickBot="1">
      <c r="A186" s="314">
        <v>710</v>
      </c>
      <c r="B186" s="321"/>
      <c r="C186" s="315" t="s">
        <v>199</v>
      </c>
      <c r="D186" s="315"/>
      <c r="E186" s="156">
        <f>SUM(E187,E195,E200,E209,E217,E213)</f>
        <v>1841314</v>
      </c>
      <c r="F186" s="156">
        <f>SUM(F187,F195,F200,F209,F217,F213)</f>
        <v>1869524</v>
      </c>
      <c r="G186" s="157">
        <f>F186/E186</f>
        <v>1.0153205808460697</v>
      </c>
      <c r="H186" s="20"/>
      <c r="I186" s="20"/>
    </row>
    <row r="187" spans="1:9" ht="13.5" thickBot="1">
      <c r="A187" s="1197"/>
      <c r="B187" s="298">
        <v>71003</v>
      </c>
      <c r="C187" s="180" t="s">
        <v>200</v>
      </c>
      <c r="D187" s="180"/>
      <c r="E187" s="160">
        <f>SUM(E188,E193)</f>
        <v>47000</v>
      </c>
      <c r="F187" s="160">
        <f>SUM(F188,F193)</f>
        <v>47997</v>
      </c>
      <c r="G187" s="161">
        <f>F187/E187</f>
        <v>1.0212127659574468</v>
      </c>
      <c r="H187" s="20"/>
      <c r="I187" s="20"/>
    </row>
    <row r="188" spans="1:7" ht="12.75">
      <c r="A188" s="1197"/>
      <c r="B188" s="1233" t="s">
        <v>97</v>
      </c>
      <c r="C188" s="1231"/>
      <c r="D188" s="299"/>
      <c r="E188" s="183">
        <f>SUM(E189:E192)</f>
        <v>47000</v>
      </c>
      <c r="F188" s="183">
        <f>SUM(F189:F192)</f>
        <v>47771</v>
      </c>
      <c r="G188" s="184">
        <f>F188/E188</f>
        <v>1.016404255319149</v>
      </c>
    </row>
    <row r="189" spans="1:7" ht="14.25" customHeight="1">
      <c r="A189" s="1197"/>
      <c r="B189" s="1254"/>
      <c r="C189" s="1285" t="s">
        <v>201</v>
      </c>
      <c r="D189" s="280" t="s">
        <v>99</v>
      </c>
      <c r="E189" s="169">
        <v>7200</v>
      </c>
      <c r="F189" s="170">
        <v>8652</v>
      </c>
      <c r="G189" s="171">
        <f>F189/E189</f>
        <v>1.2016666666666667</v>
      </c>
    </row>
    <row r="190" spans="1:7" ht="14.25" customHeight="1">
      <c r="A190" s="1197"/>
      <c r="B190" s="1255"/>
      <c r="C190" s="1286"/>
      <c r="D190" s="322" t="s">
        <v>100</v>
      </c>
      <c r="E190" s="166">
        <v>39800</v>
      </c>
      <c r="F190" s="167">
        <v>36463</v>
      </c>
      <c r="G190" s="168">
        <f>F190/E190</f>
        <v>0.9161557788944724</v>
      </c>
    </row>
    <row r="191" spans="1:7" ht="14.25" customHeight="1">
      <c r="A191" s="1197"/>
      <c r="B191" s="1255"/>
      <c r="C191" s="1286"/>
      <c r="D191" s="294" t="s">
        <v>101</v>
      </c>
      <c r="E191" s="169">
        <v>0</v>
      </c>
      <c r="F191" s="170">
        <v>14</v>
      </c>
      <c r="G191" s="171"/>
    </row>
    <row r="192" spans="1:7" ht="14.25" customHeight="1">
      <c r="A192" s="1197"/>
      <c r="B192" s="1277"/>
      <c r="C192" s="1287"/>
      <c r="D192" s="294" t="s">
        <v>102</v>
      </c>
      <c r="E192" s="169">
        <v>0</v>
      </c>
      <c r="F192" s="170">
        <v>2642</v>
      </c>
      <c r="G192" s="232"/>
    </row>
    <row r="193" spans="1:7" ht="12.75">
      <c r="A193" s="1197"/>
      <c r="B193" s="1273" t="s">
        <v>103</v>
      </c>
      <c r="C193" s="1193"/>
      <c r="D193" s="292"/>
      <c r="E193" s="196">
        <f>E194</f>
        <v>0</v>
      </c>
      <c r="F193" s="196">
        <f>F194</f>
        <v>226</v>
      </c>
      <c r="G193" s="211"/>
    </row>
    <row r="194" spans="1:7" ht="24" customHeight="1" thickBot="1">
      <c r="A194" s="1197"/>
      <c r="B194" s="198"/>
      <c r="C194" s="323" t="s">
        <v>201</v>
      </c>
      <c r="D194" s="324" t="s">
        <v>104</v>
      </c>
      <c r="E194" s="217">
        <v>0</v>
      </c>
      <c r="F194" s="201">
        <v>226</v>
      </c>
      <c r="G194" s="218"/>
    </row>
    <row r="195" spans="1:7" ht="13.5" thickBot="1">
      <c r="A195" s="1197"/>
      <c r="B195" s="325">
        <v>71005</v>
      </c>
      <c r="C195" s="235" t="s">
        <v>202</v>
      </c>
      <c r="D195" s="235"/>
      <c r="E195" s="290">
        <f>SUM(E196,E199)</f>
        <v>5000</v>
      </c>
      <c r="F195" s="290">
        <f>SUM(F196,F199)</f>
        <v>5540</v>
      </c>
      <c r="G195" s="291">
        <f>F195/E195</f>
        <v>1.108</v>
      </c>
    </row>
    <row r="196" spans="1:7" ht="12.75">
      <c r="A196" s="1197"/>
      <c r="B196" s="1233" t="s">
        <v>97</v>
      </c>
      <c r="C196" s="1231"/>
      <c r="D196" s="292"/>
      <c r="E196" s="183">
        <f>SUM(E197:E198)</f>
        <v>5000</v>
      </c>
      <c r="F196" s="183">
        <f>SUM(F197:F198)</f>
        <v>5540</v>
      </c>
      <c r="G196" s="184">
        <f>F196/E196</f>
        <v>1.108</v>
      </c>
    </row>
    <row r="197" spans="1:7" ht="28.5" customHeight="1">
      <c r="A197" s="1197"/>
      <c r="B197" s="1237"/>
      <c r="C197" s="204" t="s">
        <v>107</v>
      </c>
      <c r="D197" s="309">
        <v>2210</v>
      </c>
      <c r="E197" s="169">
        <v>5000</v>
      </c>
      <c r="F197" s="170">
        <v>5000</v>
      </c>
      <c r="G197" s="171">
        <f>F197/E197</f>
        <v>1</v>
      </c>
    </row>
    <row r="198" spans="1:7" ht="25.5">
      <c r="A198" s="1197"/>
      <c r="B198" s="1238"/>
      <c r="C198" s="326" t="s">
        <v>115</v>
      </c>
      <c r="D198" s="309">
        <v>2360</v>
      </c>
      <c r="E198" s="169">
        <v>0</v>
      </c>
      <c r="F198" s="170">
        <v>540</v>
      </c>
      <c r="G198" s="171"/>
    </row>
    <row r="199" spans="1:7" ht="13.5" thickBot="1">
      <c r="A199" s="1197"/>
      <c r="B199" s="1273" t="s">
        <v>108</v>
      </c>
      <c r="C199" s="1193"/>
      <c r="D199" s="292"/>
      <c r="E199" s="189">
        <v>0</v>
      </c>
      <c r="F199" s="189">
        <v>0</v>
      </c>
      <c r="G199" s="190"/>
    </row>
    <row r="200" spans="1:7" ht="13.5" thickBot="1">
      <c r="A200" s="1197"/>
      <c r="B200" s="327">
        <v>71012</v>
      </c>
      <c r="C200" s="180" t="s">
        <v>203</v>
      </c>
      <c r="D200" s="203"/>
      <c r="E200" s="160">
        <f>SUM(E201,E207)</f>
        <v>329112</v>
      </c>
      <c r="F200" s="160">
        <f>SUM(F201,F207)</f>
        <v>361500</v>
      </c>
      <c r="G200" s="161">
        <f>F200/E200</f>
        <v>1.0984102676292569</v>
      </c>
    </row>
    <row r="201" spans="1:7" ht="12.75">
      <c r="A201" s="1197"/>
      <c r="B201" s="1233" t="s">
        <v>97</v>
      </c>
      <c r="C201" s="1231"/>
      <c r="D201" s="299"/>
      <c r="E201" s="163">
        <f>SUM(E202:E206)</f>
        <v>317112</v>
      </c>
      <c r="F201" s="163">
        <f>SUM(F202:F206)</f>
        <v>355652</v>
      </c>
      <c r="G201" s="164">
        <f>F201/E201</f>
        <v>1.1215343474860617</v>
      </c>
    </row>
    <row r="202" spans="1:7" ht="15.75" customHeight="1">
      <c r="A202" s="1197"/>
      <c r="B202" s="1254"/>
      <c r="C202" s="1278" t="s">
        <v>204</v>
      </c>
      <c r="D202" s="1103" t="s">
        <v>112</v>
      </c>
      <c r="E202" s="169">
        <v>0</v>
      </c>
      <c r="F202" s="170">
        <v>38127</v>
      </c>
      <c r="G202" s="171"/>
    </row>
    <row r="203" spans="1:7" ht="15.75" customHeight="1">
      <c r="A203" s="1197"/>
      <c r="B203" s="1255"/>
      <c r="C203" s="1279"/>
      <c r="D203" s="280" t="s">
        <v>127</v>
      </c>
      <c r="E203" s="166">
        <v>35000</v>
      </c>
      <c r="F203" s="167">
        <v>16550</v>
      </c>
      <c r="G203" s="168">
        <f aca="true" t="shared" si="9" ref="G203:G211">F203/E203</f>
        <v>0.47285714285714286</v>
      </c>
    </row>
    <row r="204" spans="1:7" ht="16.5" customHeight="1">
      <c r="A204" s="1197"/>
      <c r="B204" s="1255"/>
      <c r="C204" s="1279"/>
      <c r="D204" s="280" t="s">
        <v>100</v>
      </c>
      <c r="E204" s="169">
        <v>6000</v>
      </c>
      <c r="F204" s="170">
        <v>3001</v>
      </c>
      <c r="G204" s="171">
        <f t="shared" si="9"/>
        <v>0.5001666666666666</v>
      </c>
    </row>
    <row r="205" spans="1:7" ht="15.75" customHeight="1" thickBot="1">
      <c r="A205" s="1197"/>
      <c r="B205" s="1255"/>
      <c r="C205" s="1280"/>
      <c r="D205" s="1104" t="s">
        <v>102</v>
      </c>
      <c r="E205" s="217">
        <v>17000</v>
      </c>
      <c r="F205" s="201">
        <v>38862</v>
      </c>
      <c r="G205" s="218">
        <f t="shared" si="9"/>
        <v>2.286</v>
      </c>
    </row>
    <row r="206" spans="1:7" ht="26.25" customHeight="1">
      <c r="A206" s="1197"/>
      <c r="B206" s="1277"/>
      <c r="C206" s="1095" t="s">
        <v>107</v>
      </c>
      <c r="D206" s="280" t="s">
        <v>132</v>
      </c>
      <c r="E206" s="166">
        <v>259112</v>
      </c>
      <c r="F206" s="167">
        <v>259112</v>
      </c>
      <c r="G206" s="168">
        <f t="shared" si="9"/>
        <v>1</v>
      </c>
    </row>
    <row r="207" spans="1:7" ht="12.75" customHeight="1">
      <c r="A207" s="1197"/>
      <c r="B207" s="1199" t="s">
        <v>103</v>
      </c>
      <c r="C207" s="1200"/>
      <c r="D207" s="328"/>
      <c r="E207" s="210">
        <f>SUM(E208)</f>
        <v>12000</v>
      </c>
      <c r="F207" s="210">
        <f>SUM(F208)</f>
        <v>5848</v>
      </c>
      <c r="G207" s="211">
        <f t="shared" si="9"/>
        <v>0.48733333333333334</v>
      </c>
    </row>
    <row r="208" spans="1:7" ht="33" customHeight="1" thickBot="1">
      <c r="A208" s="1197"/>
      <c r="B208" s="329"/>
      <c r="C208" s="330" t="s">
        <v>205</v>
      </c>
      <c r="D208" s="331" t="s">
        <v>104</v>
      </c>
      <c r="E208" s="223">
        <v>12000</v>
      </c>
      <c r="F208" s="224">
        <v>5848</v>
      </c>
      <c r="G208" s="225">
        <f t="shared" si="9"/>
        <v>0.48733333333333334</v>
      </c>
    </row>
    <row r="209" spans="1:7" ht="13.5" thickBot="1">
      <c r="A209" s="1197"/>
      <c r="B209" s="298">
        <v>71013</v>
      </c>
      <c r="C209" s="180" t="s">
        <v>206</v>
      </c>
      <c r="D209" s="180"/>
      <c r="E209" s="160">
        <f>SUM(E210,E212)</f>
        <v>62000</v>
      </c>
      <c r="F209" s="160">
        <f>SUM(F210,F212)</f>
        <v>62000</v>
      </c>
      <c r="G209" s="161">
        <f t="shared" si="9"/>
        <v>1</v>
      </c>
    </row>
    <row r="210" spans="1:7" ht="12.75">
      <c r="A210" s="1197"/>
      <c r="B210" s="1233" t="s">
        <v>97</v>
      </c>
      <c r="C210" s="1231"/>
      <c r="D210" s="299"/>
      <c r="E210" s="183">
        <f>SUM(E211)</f>
        <v>62000</v>
      </c>
      <c r="F210" s="183">
        <f>SUM(F211)</f>
        <v>62000</v>
      </c>
      <c r="G210" s="184">
        <f t="shared" si="9"/>
        <v>1</v>
      </c>
    </row>
    <row r="211" spans="1:7" ht="32.25" customHeight="1">
      <c r="A211" s="1197"/>
      <c r="B211" s="332"/>
      <c r="C211" s="206" t="s">
        <v>107</v>
      </c>
      <c r="D211" s="317">
        <v>2210</v>
      </c>
      <c r="E211" s="169">
        <v>62000</v>
      </c>
      <c r="F211" s="170">
        <v>62000</v>
      </c>
      <c r="G211" s="171">
        <f t="shared" si="9"/>
        <v>1</v>
      </c>
    </row>
    <row r="212" spans="1:7" ht="13.5" thickBot="1">
      <c r="A212" s="1197"/>
      <c r="B212" s="1206" t="s">
        <v>108</v>
      </c>
      <c r="C212" s="1209"/>
      <c r="D212" s="297"/>
      <c r="E212" s="175">
        <v>0</v>
      </c>
      <c r="F212" s="175">
        <v>0</v>
      </c>
      <c r="G212" s="176"/>
    </row>
    <row r="213" spans="1:7" ht="13.5" thickBot="1">
      <c r="A213" s="1197"/>
      <c r="B213" s="298">
        <v>71078</v>
      </c>
      <c r="C213" s="159" t="s">
        <v>33</v>
      </c>
      <c r="D213" s="159"/>
      <c r="E213" s="160">
        <f>SUM(E214,E216)</f>
        <v>1234202</v>
      </c>
      <c r="F213" s="160">
        <f>SUM(F214,F216)</f>
        <v>1234201</v>
      </c>
      <c r="G213" s="161">
        <f>F213/E213</f>
        <v>0.999999189759861</v>
      </c>
    </row>
    <row r="214" spans="1:7" ht="12.75">
      <c r="A214" s="1197"/>
      <c r="B214" s="1233" t="s">
        <v>97</v>
      </c>
      <c r="C214" s="1231"/>
      <c r="D214" s="299"/>
      <c r="E214" s="183">
        <f>SUM(E215)</f>
        <v>1234202</v>
      </c>
      <c r="F214" s="183">
        <f>SUM(F215)</f>
        <v>1234201</v>
      </c>
      <c r="G214" s="184">
        <f>F214/E214</f>
        <v>0.999999189759861</v>
      </c>
    </row>
    <row r="215" spans="1:7" ht="32.25" customHeight="1">
      <c r="A215" s="1197"/>
      <c r="B215" s="333"/>
      <c r="C215" s="206" t="s">
        <v>107</v>
      </c>
      <c r="D215" s="317">
        <v>2210</v>
      </c>
      <c r="E215" s="169">
        <v>1234202</v>
      </c>
      <c r="F215" s="170">
        <v>1234201</v>
      </c>
      <c r="G215" s="171">
        <f>F215/E215</f>
        <v>0.999999189759861</v>
      </c>
    </row>
    <row r="216" spans="1:7" ht="13.5" thickBot="1">
      <c r="A216" s="1197"/>
      <c r="B216" s="1199" t="s">
        <v>108</v>
      </c>
      <c r="C216" s="1218"/>
      <c r="D216" s="334"/>
      <c r="E216" s="210">
        <v>0</v>
      </c>
      <c r="F216" s="210">
        <v>0</v>
      </c>
      <c r="G216" s="211"/>
    </row>
    <row r="217" spans="1:7" ht="13.5" thickBot="1">
      <c r="A217" s="1197"/>
      <c r="B217" s="298">
        <v>71095</v>
      </c>
      <c r="C217" s="159" t="s">
        <v>15</v>
      </c>
      <c r="D217" s="159"/>
      <c r="E217" s="160">
        <f>SUM(E218,E220)</f>
        <v>164000</v>
      </c>
      <c r="F217" s="160">
        <f>SUM(F218,F220)</f>
        <v>158286</v>
      </c>
      <c r="G217" s="161">
        <f aca="true" t="shared" si="10" ref="G217:G224">F217/E217</f>
        <v>0.9651585365853659</v>
      </c>
    </row>
    <row r="218" spans="1:7" ht="12.75">
      <c r="A218" s="1197"/>
      <c r="B218" s="1233" t="s">
        <v>97</v>
      </c>
      <c r="C218" s="1231"/>
      <c r="D218" s="299"/>
      <c r="E218" s="183">
        <f>SUM(E219)</f>
        <v>100000</v>
      </c>
      <c r="F218" s="183">
        <f>SUM(F219)</f>
        <v>99984</v>
      </c>
      <c r="G218" s="184">
        <f t="shared" si="10"/>
        <v>0.99984</v>
      </c>
    </row>
    <row r="219" spans="1:7" ht="25.5">
      <c r="A219" s="1197"/>
      <c r="B219" s="332"/>
      <c r="C219" s="204" t="s">
        <v>107</v>
      </c>
      <c r="D219" s="296">
        <v>2210</v>
      </c>
      <c r="E219" s="169">
        <v>100000</v>
      </c>
      <c r="F219" s="170">
        <v>99984</v>
      </c>
      <c r="G219" s="171">
        <f t="shared" si="10"/>
        <v>0.99984</v>
      </c>
    </row>
    <row r="220" spans="1:7" ht="12.75">
      <c r="A220" s="1197"/>
      <c r="B220" s="1273" t="s">
        <v>103</v>
      </c>
      <c r="C220" s="1246"/>
      <c r="D220" s="335"/>
      <c r="E220" s="196">
        <f>SUM(E221)</f>
        <v>64000</v>
      </c>
      <c r="F220" s="196">
        <f>SUM(F221)</f>
        <v>58302</v>
      </c>
      <c r="G220" s="197">
        <f t="shared" si="10"/>
        <v>0.91096875</v>
      </c>
    </row>
    <row r="221" spans="1:7" ht="39" customHeight="1" thickBot="1">
      <c r="A221" s="1197"/>
      <c r="B221" s="336"/>
      <c r="C221" s="337" t="s">
        <v>135</v>
      </c>
      <c r="D221" s="338">
        <v>6510</v>
      </c>
      <c r="E221" s="217">
        <v>64000</v>
      </c>
      <c r="F221" s="201">
        <v>58302</v>
      </c>
      <c r="G221" s="218">
        <f t="shared" si="10"/>
        <v>0.91096875</v>
      </c>
    </row>
    <row r="222" spans="1:7" s="21" customFormat="1" ht="13.5" customHeight="1" thickBot="1">
      <c r="A222" s="252">
        <v>720</v>
      </c>
      <c r="B222" s="339"/>
      <c r="C222" s="261" t="s">
        <v>207</v>
      </c>
      <c r="D222" s="262"/>
      <c r="E222" s="156">
        <f>SUM(E223)</f>
        <v>10109968</v>
      </c>
      <c r="F222" s="156">
        <f>SUM(F223)</f>
        <v>1906850</v>
      </c>
      <c r="G222" s="157">
        <f t="shared" si="10"/>
        <v>0.1886108838326689</v>
      </c>
    </row>
    <row r="223" spans="1:7" ht="13.5" thickBot="1">
      <c r="A223" s="1266"/>
      <c r="B223" s="298">
        <v>72095</v>
      </c>
      <c r="C223" s="180" t="s">
        <v>15</v>
      </c>
      <c r="D223" s="180"/>
      <c r="E223" s="160">
        <f>SUM(E224,E229)</f>
        <v>10109968</v>
      </c>
      <c r="F223" s="160">
        <f>SUM(F224,F229)</f>
        <v>1906850</v>
      </c>
      <c r="G223" s="161">
        <f t="shared" si="10"/>
        <v>0.1886108838326689</v>
      </c>
    </row>
    <row r="224" spans="1:7" ht="15" customHeight="1">
      <c r="A224" s="1197"/>
      <c r="B224" s="1293" t="s">
        <v>97</v>
      </c>
      <c r="C224" s="1294"/>
      <c r="D224" s="241"/>
      <c r="E224" s="183">
        <f>SUM(E225:E228)</f>
        <v>1883651</v>
      </c>
      <c r="F224" s="183">
        <f>SUM(F225:F228)</f>
        <v>297257</v>
      </c>
      <c r="G224" s="184">
        <f t="shared" si="10"/>
        <v>0.15780895717943505</v>
      </c>
    </row>
    <row r="225" spans="1:7" ht="15" customHeight="1">
      <c r="A225" s="1197"/>
      <c r="B225" s="1236"/>
      <c r="C225" s="236" t="s">
        <v>208</v>
      </c>
      <c r="D225" s="194" t="s">
        <v>112</v>
      </c>
      <c r="E225" s="169">
        <v>0</v>
      </c>
      <c r="F225" s="169">
        <v>23320</v>
      </c>
      <c r="G225" s="171"/>
    </row>
    <row r="226" spans="1:7" ht="39" customHeight="1">
      <c r="A226" s="1197"/>
      <c r="B226" s="1237"/>
      <c r="C226" s="236" t="s">
        <v>209</v>
      </c>
      <c r="D226" s="194" t="s">
        <v>210</v>
      </c>
      <c r="E226" s="169">
        <v>13732</v>
      </c>
      <c r="F226" s="169">
        <v>24806</v>
      </c>
      <c r="G226" s="171">
        <f>F226/E226</f>
        <v>1.8064375182056511</v>
      </c>
    </row>
    <row r="227" spans="1:7" ht="53.25" customHeight="1">
      <c r="A227" s="1197"/>
      <c r="B227" s="1237"/>
      <c r="C227" s="236" t="s">
        <v>211</v>
      </c>
      <c r="D227" s="1288" t="s">
        <v>102</v>
      </c>
      <c r="E227" s="169">
        <v>0</v>
      </c>
      <c r="F227" s="169">
        <v>11893</v>
      </c>
      <c r="G227" s="171"/>
    </row>
    <row r="228" spans="1:7" ht="25.5">
      <c r="A228" s="1197"/>
      <c r="B228" s="1237"/>
      <c r="C228" s="236" t="s">
        <v>212</v>
      </c>
      <c r="D228" s="1289"/>
      <c r="E228" s="169">
        <v>1869919</v>
      </c>
      <c r="F228" s="169">
        <v>237238</v>
      </c>
      <c r="G228" s="171">
        <f>F228/E228</f>
        <v>0.12687073611209898</v>
      </c>
    </row>
    <row r="229" spans="1:7" ht="15" customHeight="1">
      <c r="A229" s="1197"/>
      <c r="B229" s="1290" t="s">
        <v>103</v>
      </c>
      <c r="C229" s="1291"/>
      <c r="D229" s="340"/>
      <c r="E229" s="196">
        <f>SUM(E230:E232)</f>
        <v>8226317</v>
      </c>
      <c r="F229" s="196">
        <f>SUM(F230:F232)</f>
        <v>1609593</v>
      </c>
      <c r="G229" s="197">
        <f>F229/E229</f>
        <v>0.1956638675606593</v>
      </c>
    </row>
    <row r="230" spans="1:7" ht="42" customHeight="1">
      <c r="A230" s="1197"/>
      <c r="B230" s="1268"/>
      <c r="C230" s="341" t="s">
        <v>213</v>
      </c>
      <c r="D230" s="1288" t="s">
        <v>214</v>
      </c>
      <c r="E230" s="169">
        <v>7723577</v>
      </c>
      <c r="F230" s="169">
        <v>974286</v>
      </c>
      <c r="G230" s="171">
        <f>F230/E230</f>
        <v>0.12614440174546068</v>
      </c>
    </row>
    <row r="231" spans="1:7" ht="42" customHeight="1" thickBot="1">
      <c r="A231" s="1197"/>
      <c r="B231" s="1269"/>
      <c r="C231" s="1107" t="s">
        <v>215</v>
      </c>
      <c r="D231" s="1292"/>
      <c r="E231" s="217">
        <v>0</v>
      </c>
      <c r="F231" s="217">
        <v>89710</v>
      </c>
      <c r="G231" s="218"/>
    </row>
    <row r="232" spans="1:7" ht="42" customHeight="1" thickBot="1">
      <c r="A232" s="1267"/>
      <c r="B232" s="1270"/>
      <c r="C232" s="342" t="s">
        <v>216</v>
      </c>
      <c r="D232" s="343" t="s">
        <v>217</v>
      </c>
      <c r="E232" s="223">
        <v>502740</v>
      </c>
      <c r="F232" s="223">
        <v>545597</v>
      </c>
      <c r="G232" s="225">
        <f>F232/E232</f>
        <v>1.0852468472769226</v>
      </c>
    </row>
    <row r="233" spans="1:7" ht="16.5" customHeight="1" thickBot="1">
      <c r="A233" s="252">
        <v>730</v>
      </c>
      <c r="B233" s="253"/>
      <c r="C233" s="254" t="s">
        <v>218</v>
      </c>
      <c r="D233" s="255"/>
      <c r="E233" s="256">
        <f>SUM(E234)</f>
        <v>0</v>
      </c>
      <c r="F233" s="256">
        <f>SUM(F234)</f>
        <v>3</v>
      </c>
      <c r="G233" s="157"/>
    </row>
    <row r="234" spans="1:7" ht="13.5" thickBot="1">
      <c r="A234" s="1228"/>
      <c r="B234" s="258">
        <v>73095</v>
      </c>
      <c r="C234" s="180" t="s">
        <v>15</v>
      </c>
      <c r="D234" s="180"/>
      <c r="E234" s="160">
        <f>SUM(E235,E237)</f>
        <v>0</v>
      </c>
      <c r="F234" s="160">
        <f>SUM(F235,F237)</f>
        <v>3</v>
      </c>
      <c r="G234" s="161"/>
    </row>
    <row r="235" spans="1:7" ht="12.75">
      <c r="A235" s="1229"/>
      <c r="B235" s="1230" t="s">
        <v>97</v>
      </c>
      <c r="C235" s="1231"/>
      <c r="D235" s="220"/>
      <c r="E235" s="183">
        <f>SUM(E236:E236)</f>
        <v>0</v>
      </c>
      <c r="F235" s="183">
        <f>SUM(F236:F236)</f>
        <v>3</v>
      </c>
      <c r="G235" s="184"/>
    </row>
    <row r="236" spans="1:7" ht="44.25" customHeight="1">
      <c r="A236" s="1229"/>
      <c r="B236" s="259"/>
      <c r="C236" s="204" t="s">
        <v>219</v>
      </c>
      <c r="D236" s="227" t="s">
        <v>210</v>
      </c>
      <c r="E236" s="169">
        <v>0</v>
      </c>
      <c r="F236" s="169">
        <v>3</v>
      </c>
      <c r="G236" s="171"/>
    </row>
    <row r="237" spans="1:7" ht="13.5" thickBot="1">
      <c r="A237" s="1229"/>
      <c r="B237" s="1206" t="s">
        <v>108</v>
      </c>
      <c r="C237" s="1209"/>
      <c r="D237" s="260"/>
      <c r="E237" s="175">
        <v>0</v>
      </c>
      <c r="F237" s="175">
        <v>0</v>
      </c>
      <c r="G237" s="176"/>
    </row>
    <row r="238" spans="1:7" ht="13.5" thickBot="1">
      <c r="A238" s="344">
        <v>750</v>
      </c>
      <c r="B238" s="345"/>
      <c r="C238" s="346" t="s">
        <v>55</v>
      </c>
      <c r="D238" s="347"/>
      <c r="E238" s="156">
        <f>SUM(E239,E248,E252,E262,E267,E272,E280,)</f>
        <v>61937616</v>
      </c>
      <c r="F238" s="156">
        <f>SUM(F239,F248,F252,F262,F267,F272,F280,)</f>
        <v>48283780</v>
      </c>
      <c r="G238" s="157">
        <f aca="true" t="shared" si="11" ref="G238:G244">F238/E238</f>
        <v>0.7795550284014806</v>
      </c>
    </row>
    <row r="239" spans="1:9" ht="13.5" thickBot="1">
      <c r="A239" s="1228"/>
      <c r="B239" s="348">
        <v>75001</v>
      </c>
      <c r="C239" s="159" t="s">
        <v>220</v>
      </c>
      <c r="D239" s="159"/>
      <c r="E239" s="160">
        <f>SUM(E240,E245)</f>
        <v>2382104</v>
      </c>
      <c r="F239" s="160">
        <f>SUM(F240,F245)</f>
        <v>1757821</v>
      </c>
      <c r="G239" s="161">
        <f t="shared" si="11"/>
        <v>0.7379278990337953</v>
      </c>
      <c r="H239" s="20"/>
      <c r="I239" s="20"/>
    </row>
    <row r="240" spans="1:9" ht="12.75">
      <c r="A240" s="1229"/>
      <c r="B240" s="1233" t="s">
        <v>97</v>
      </c>
      <c r="C240" s="1246"/>
      <c r="D240" s="292"/>
      <c r="E240" s="183">
        <f>SUM(E241:E244)</f>
        <v>2272004</v>
      </c>
      <c r="F240" s="183">
        <f>SUM(F241:F244)</f>
        <v>1757821</v>
      </c>
      <c r="G240" s="184">
        <f t="shared" si="11"/>
        <v>0.7736874582967284</v>
      </c>
      <c r="H240" s="20"/>
      <c r="I240" s="20"/>
    </row>
    <row r="241" spans="1:7" ht="57" customHeight="1">
      <c r="A241" s="1229"/>
      <c r="B241" s="1234"/>
      <c r="C241" s="349" t="s">
        <v>221</v>
      </c>
      <c r="D241" s="1296">
        <v>2007</v>
      </c>
      <c r="E241" s="169">
        <v>563284</v>
      </c>
      <c r="F241" s="169">
        <v>563284</v>
      </c>
      <c r="G241" s="171">
        <f t="shared" si="11"/>
        <v>1</v>
      </c>
    </row>
    <row r="242" spans="1:7" ht="57" customHeight="1">
      <c r="A242" s="1229"/>
      <c r="B242" s="1274"/>
      <c r="C242" s="349" t="s">
        <v>222</v>
      </c>
      <c r="D242" s="1296"/>
      <c r="E242" s="169">
        <v>118820</v>
      </c>
      <c r="F242" s="169">
        <v>118820</v>
      </c>
      <c r="G242" s="171">
        <f t="shared" si="11"/>
        <v>1</v>
      </c>
    </row>
    <row r="243" spans="1:7" ht="29.25" customHeight="1">
      <c r="A243" s="1229"/>
      <c r="B243" s="1274"/>
      <c r="C243" s="350" t="s">
        <v>223</v>
      </c>
      <c r="D243" s="285">
        <v>2008</v>
      </c>
      <c r="E243" s="169">
        <v>1351415</v>
      </c>
      <c r="F243" s="169">
        <v>914359</v>
      </c>
      <c r="G243" s="171">
        <f t="shared" si="11"/>
        <v>0.6765937924323764</v>
      </c>
    </row>
    <row r="244" spans="1:7" ht="27" customHeight="1">
      <c r="A244" s="1229"/>
      <c r="B244" s="1235"/>
      <c r="C244" s="351" t="s">
        <v>224</v>
      </c>
      <c r="D244" s="352">
        <v>2009</v>
      </c>
      <c r="E244" s="169">
        <v>238485</v>
      </c>
      <c r="F244" s="169">
        <v>161358</v>
      </c>
      <c r="G244" s="171">
        <f t="shared" si="11"/>
        <v>0.6765960123278194</v>
      </c>
    </row>
    <row r="245" spans="1:7" ht="13.5" thickBot="1">
      <c r="A245" s="1229"/>
      <c r="B245" s="1206" t="s">
        <v>103</v>
      </c>
      <c r="C245" s="1209"/>
      <c r="D245" s="297"/>
      <c r="E245" s="175">
        <f>E246+E247</f>
        <v>110100</v>
      </c>
      <c r="F245" s="175">
        <f>F246+F247</f>
        <v>0</v>
      </c>
      <c r="G245" s="176"/>
    </row>
    <row r="246" spans="1:7" ht="29.25" customHeight="1">
      <c r="A246" s="1229"/>
      <c r="B246" s="1297"/>
      <c r="C246" s="353" t="s">
        <v>223</v>
      </c>
      <c r="D246" s="354">
        <v>6208</v>
      </c>
      <c r="E246" s="230">
        <v>93585</v>
      </c>
      <c r="F246" s="230">
        <v>0</v>
      </c>
      <c r="G246" s="171">
        <f>F246/E246</f>
        <v>0</v>
      </c>
    </row>
    <row r="247" spans="1:7" ht="32.25" customHeight="1" thickBot="1">
      <c r="A247" s="1229"/>
      <c r="B247" s="1249"/>
      <c r="C247" s="350" t="s">
        <v>224</v>
      </c>
      <c r="D247" s="285">
        <v>6209</v>
      </c>
      <c r="E247" s="169">
        <v>16515</v>
      </c>
      <c r="F247" s="169">
        <v>0</v>
      </c>
      <c r="G247" s="171">
        <f>F247/E247</f>
        <v>0</v>
      </c>
    </row>
    <row r="248" spans="1:7" ht="13.5" thickBot="1">
      <c r="A248" s="1229"/>
      <c r="B248" s="355">
        <v>75011</v>
      </c>
      <c r="C248" s="356" t="s">
        <v>225</v>
      </c>
      <c r="D248" s="203"/>
      <c r="E248" s="357">
        <f>SUM(E249,E251)</f>
        <v>723000</v>
      </c>
      <c r="F248" s="357">
        <f>SUM(F249,F251)</f>
        <v>723000</v>
      </c>
      <c r="G248" s="358">
        <f>F248/E248</f>
        <v>1</v>
      </c>
    </row>
    <row r="249" spans="1:7" ht="12.75">
      <c r="A249" s="1229"/>
      <c r="B249" s="1233" t="s">
        <v>97</v>
      </c>
      <c r="C249" s="1231"/>
      <c r="D249" s="299"/>
      <c r="E249" s="183">
        <f>SUM(E250:E250)</f>
        <v>723000</v>
      </c>
      <c r="F249" s="183">
        <f>SUM(F250:F250)</f>
        <v>723000</v>
      </c>
      <c r="G249" s="184">
        <f>F249/E249</f>
        <v>1</v>
      </c>
    </row>
    <row r="250" spans="1:7" ht="29.25" customHeight="1">
      <c r="A250" s="1229"/>
      <c r="B250" s="333"/>
      <c r="C250" s="206" t="s">
        <v>107</v>
      </c>
      <c r="D250" s="317">
        <v>2210</v>
      </c>
      <c r="E250" s="169">
        <v>723000</v>
      </c>
      <c r="F250" s="169">
        <v>723000</v>
      </c>
      <c r="G250" s="171">
        <f>F250/E250</f>
        <v>1</v>
      </c>
    </row>
    <row r="251" spans="1:7" ht="13.5" thickBot="1">
      <c r="A251" s="1229"/>
      <c r="B251" s="1206" t="s">
        <v>108</v>
      </c>
      <c r="C251" s="1209"/>
      <c r="D251" s="297"/>
      <c r="E251" s="175">
        <v>0</v>
      </c>
      <c r="F251" s="175">
        <v>0</v>
      </c>
      <c r="G251" s="176"/>
    </row>
    <row r="252" spans="1:7" ht="13.5" thickBot="1">
      <c r="A252" s="1197"/>
      <c r="B252" s="298">
        <v>75018</v>
      </c>
      <c r="C252" s="180" t="s">
        <v>226</v>
      </c>
      <c r="D252" s="180"/>
      <c r="E252" s="357">
        <f>SUM(E253,E260)</f>
        <v>337018</v>
      </c>
      <c r="F252" s="357">
        <f>SUM(F253,F260)</f>
        <v>485507</v>
      </c>
      <c r="G252" s="358">
        <f>F252/E252</f>
        <v>1.4405966446896012</v>
      </c>
    </row>
    <row r="253" spans="1:7" ht="12.75">
      <c r="A253" s="1197"/>
      <c r="B253" s="1233" t="s">
        <v>97</v>
      </c>
      <c r="C253" s="1231"/>
      <c r="D253" s="299"/>
      <c r="E253" s="163">
        <f>SUM(E254:E259)</f>
        <v>337018</v>
      </c>
      <c r="F253" s="163">
        <f>SUM(F254:F259)</f>
        <v>469611</v>
      </c>
      <c r="G253" s="164">
        <f>F253/E253</f>
        <v>1.3934300245090767</v>
      </c>
    </row>
    <row r="254" spans="1:7" ht="15" customHeight="1">
      <c r="A254" s="1197"/>
      <c r="B254" s="1254"/>
      <c r="C254" s="1257" t="s">
        <v>227</v>
      </c>
      <c r="D254" s="1103" t="s">
        <v>112</v>
      </c>
      <c r="E254" s="230">
        <v>0</v>
      </c>
      <c r="F254" s="231">
        <v>23332</v>
      </c>
      <c r="G254" s="232"/>
    </row>
    <row r="255" spans="1:7" ht="15.75" customHeight="1">
      <c r="A255" s="1197"/>
      <c r="B255" s="1255"/>
      <c r="C255" s="1258"/>
      <c r="D255" s="280" t="s">
        <v>127</v>
      </c>
      <c r="E255" s="169">
        <v>13000</v>
      </c>
      <c r="F255" s="170">
        <v>4160</v>
      </c>
      <c r="G255" s="171">
        <f>F255/E255</f>
        <v>0.32</v>
      </c>
    </row>
    <row r="256" spans="1:7" ht="17.25" customHeight="1">
      <c r="A256" s="1197"/>
      <c r="B256" s="1255"/>
      <c r="C256" s="1258"/>
      <c r="D256" s="280" t="s">
        <v>99</v>
      </c>
      <c r="E256" s="166">
        <v>55724</v>
      </c>
      <c r="F256" s="167">
        <v>45305</v>
      </c>
      <c r="G256" s="168">
        <f>F256/E256</f>
        <v>0.8130249084774962</v>
      </c>
    </row>
    <row r="257" spans="1:7" ht="18" customHeight="1">
      <c r="A257" s="1197"/>
      <c r="B257" s="1255"/>
      <c r="C257" s="1258"/>
      <c r="D257" s="280" t="s">
        <v>101</v>
      </c>
      <c r="E257" s="169">
        <v>0</v>
      </c>
      <c r="F257" s="170">
        <v>212</v>
      </c>
      <c r="G257" s="171"/>
    </row>
    <row r="258" spans="1:7" ht="16.5" customHeight="1">
      <c r="A258" s="1197"/>
      <c r="B258" s="1255"/>
      <c r="C258" s="1295"/>
      <c r="D258" s="280" t="s">
        <v>102</v>
      </c>
      <c r="E258" s="169">
        <v>201294</v>
      </c>
      <c r="F258" s="170">
        <f>345498-15896</f>
        <v>329602</v>
      </c>
      <c r="G258" s="171">
        <f>F258/E258</f>
        <v>1.6374159190040438</v>
      </c>
    </row>
    <row r="259" spans="1:7" ht="25.5">
      <c r="A259" s="1197"/>
      <c r="B259" s="1277"/>
      <c r="C259" s="302" t="s">
        <v>228</v>
      </c>
      <c r="D259" s="294" t="s">
        <v>229</v>
      </c>
      <c r="E259" s="169">
        <v>67000</v>
      </c>
      <c r="F259" s="169">
        <v>67000</v>
      </c>
      <c r="G259" s="171">
        <f>F259/E259</f>
        <v>1</v>
      </c>
    </row>
    <row r="260" spans="1:7" ht="13.5" thickBot="1">
      <c r="A260" s="1197"/>
      <c r="B260" s="1206" t="s">
        <v>103</v>
      </c>
      <c r="C260" s="1209"/>
      <c r="D260" s="297"/>
      <c r="E260" s="175">
        <f>E261</f>
        <v>0</v>
      </c>
      <c r="F260" s="175">
        <f>F261</f>
        <v>15896</v>
      </c>
      <c r="G260" s="176"/>
    </row>
    <row r="261" spans="1:7" ht="13.5" thickBot="1">
      <c r="A261" s="1197"/>
      <c r="B261" s="177"/>
      <c r="C261" s="359" t="s">
        <v>227</v>
      </c>
      <c r="D261" s="360" t="s">
        <v>104</v>
      </c>
      <c r="E261" s="224">
        <v>0</v>
      </c>
      <c r="F261" s="224">
        <v>15896</v>
      </c>
      <c r="G261" s="361"/>
    </row>
    <row r="262" spans="1:7" ht="13.5" thickBot="1">
      <c r="A262" s="1197"/>
      <c r="B262" s="298">
        <v>75046</v>
      </c>
      <c r="C262" s="180" t="s">
        <v>230</v>
      </c>
      <c r="D262" s="180"/>
      <c r="E262" s="160">
        <f>SUM(E263,E266)</f>
        <v>11053</v>
      </c>
      <c r="F262" s="160">
        <f>SUM(F263,F266)</f>
        <v>8766</v>
      </c>
      <c r="G262" s="161">
        <f>F262/E262</f>
        <v>0.7930878494526373</v>
      </c>
    </row>
    <row r="263" spans="1:7" ht="12.75">
      <c r="A263" s="1197"/>
      <c r="B263" s="1233" t="s">
        <v>97</v>
      </c>
      <c r="C263" s="1231"/>
      <c r="D263" s="299"/>
      <c r="E263" s="183">
        <f>SUM(E264:E265)</f>
        <v>11053</v>
      </c>
      <c r="F263" s="183">
        <f>SUM(F264:F265)</f>
        <v>8766</v>
      </c>
      <c r="G263" s="184">
        <f>F263/E263</f>
        <v>0.7930878494526373</v>
      </c>
    </row>
    <row r="264" spans="1:7" ht="31.5" customHeight="1">
      <c r="A264" s="1197"/>
      <c r="B264" s="1254"/>
      <c r="C264" s="206" t="s">
        <v>107</v>
      </c>
      <c r="D264" s="317">
        <v>2210</v>
      </c>
      <c r="E264" s="169">
        <v>10000</v>
      </c>
      <c r="F264" s="169">
        <v>7919</v>
      </c>
      <c r="G264" s="171">
        <f>F264/E264</f>
        <v>0.7919</v>
      </c>
    </row>
    <row r="265" spans="1:7" ht="25.5">
      <c r="A265" s="1197"/>
      <c r="B265" s="1277"/>
      <c r="C265" s="206" t="s">
        <v>115</v>
      </c>
      <c r="D265" s="317">
        <v>2360</v>
      </c>
      <c r="E265" s="166">
        <v>1053</v>
      </c>
      <c r="F265" s="166">
        <v>847</v>
      </c>
      <c r="G265" s="168">
        <f>F265/E265</f>
        <v>0.8043684710351378</v>
      </c>
    </row>
    <row r="266" spans="1:7" ht="13.5" thickBot="1">
      <c r="A266" s="1197"/>
      <c r="B266" s="1273" t="s">
        <v>108</v>
      </c>
      <c r="C266" s="1193"/>
      <c r="D266" s="292"/>
      <c r="E266" s="175">
        <v>0</v>
      </c>
      <c r="F266" s="175">
        <v>0</v>
      </c>
      <c r="G266" s="176"/>
    </row>
    <row r="267" spans="1:7" ht="13.5" thickBot="1">
      <c r="A267" s="1197"/>
      <c r="B267" s="298">
        <v>75071</v>
      </c>
      <c r="C267" s="159" t="s">
        <v>231</v>
      </c>
      <c r="D267" s="159"/>
      <c r="E267" s="357">
        <f>SUM(E268,E271)</f>
        <v>334706</v>
      </c>
      <c r="F267" s="357">
        <f>SUM(F268,F271)</f>
        <v>304605</v>
      </c>
      <c r="G267" s="358">
        <f>F267/E267</f>
        <v>0.9100673426828321</v>
      </c>
    </row>
    <row r="268" spans="1:7" ht="12.75">
      <c r="A268" s="1197"/>
      <c r="B268" s="1233" t="s">
        <v>97</v>
      </c>
      <c r="C268" s="1231"/>
      <c r="D268" s="299"/>
      <c r="E268" s="183">
        <f>SUM(E269:E270)</f>
        <v>334706</v>
      </c>
      <c r="F268" s="183">
        <f>SUM(F269:F270)</f>
        <v>304605</v>
      </c>
      <c r="G268" s="184">
        <f>F268/E268</f>
        <v>0.9100673426828321</v>
      </c>
    </row>
    <row r="269" spans="1:7" ht="40.5" customHeight="1">
      <c r="A269" s="1197"/>
      <c r="B269" s="1254"/>
      <c r="C269" s="206" t="s">
        <v>232</v>
      </c>
      <c r="D269" s="317">
        <v>2007</v>
      </c>
      <c r="E269" s="169">
        <v>284500</v>
      </c>
      <c r="F269" s="169">
        <v>258914</v>
      </c>
      <c r="G269" s="171">
        <f>F269/E269</f>
        <v>0.9100667838312829</v>
      </c>
    </row>
    <row r="270" spans="1:7" ht="42.75" customHeight="1">
      <c r="A270" s="1197"/>
      <c r="B270" s="1277"/>
      <c r="C270" s="206" t="s">
        <v>233</v>
      </c>
      <c r="D270" s="317">
        <v>2009</v>
      </c>
      <c r="E270" s="169">
        <v>50206</v>
      </c>
      <c r="F270" s="169">
        <v>45691</v>
      </c>
      <c r="G270" s="171">
        <f>F270/E270</f>
        <v>0.9100705095008564</v>
      </c>
    </row>
    <row r="271" spans="1:7" ht="13.5" thickBot="1">
      <c r="A271" s="1197"/>
      <c r="B271" s="1273" t="s">
        <v>108</v>
      </c>
      <c r="C271" s="1193"/>
      <c r="D271" s="292"/>
      <c r="E271" s="362">
        <v>0</v>
      </c>
      <c r="F271" s="362">
        <v>0</v>
      </c>
      <c r="G271" s="363"/>
    </row>
    <row r="272" spans="1:7" ht="13.5" thickBot="1">
      <c r="A272" s="1197"/>
      <c r="B272" s="298">
        <v>75075</v>
      </c>
      <c r="C272" s="180" t="s">
        <v>234</v>
      </c>
      <c r="D272" s="180"/>
      <c r="E272" s="160">
        <f>SUM(E273,E279)</f>
        <v>66209</v>
      </c>
      <c r="F272" s="160">
        <f>SUM(F273,F279)</f>
        <v>132759</v>
      </c>
      <c r="G272" s="161">
        <f>F272/E272</f>
        <v>2.005150357202193</v>
      </c>
    </row>
    <row r="273" spans="1:7" ht="12.75">
      <c r="A273" s="1197"/>
      <c r="B273" s="1233" t="s">
        <v>97</v>
      </c>
      <c r="C273" s="1231"/>
      <c r="D273" s="299"/>
      <c r="E273" s="183">
        <f>SUM(E274:E278)</f>
        <v>66209</v>
      </c>
      <c r="F273" s="183">
        <f>SUM(F274:F278)</f>
        <v>132759</v>
      </c>
      <c r="G273" s="184">
        <f>F273/E273</f>
        <v>2.005150357202193</v>
      </c>
    </row>
    <row r="274" spans="1:7" ht="18" customHeight="1">
      <c r="A274" s="1197"/>
      <c r="B274" s="1236"/>
      <c r="C274" s="364" t="s">
        <v>227</v>
      </c>
      <c r="D274" s="365" t="s">
        <v>112</v>
      </c>
      <c r="E274" s="169">
        <v>0</v>
      </c>
      <c r="F274" s="170">
        <v>9419</v>
      </c>
      <c r="G274" s="171"/>
    </row>
    <row r="275" spans="1:7" ht="28.5" customHeight="1">
      <c r="A275" s="1197"/>
      <c r="B275" s="1237"/>
      <c r="C275" s="364" t="s">
        <v>235</v>
      </c>
      <c r="D275" s="365" t="s">
        <v>102</v>
      </c>
      <c r="E275" s="169">
        <v>0</v>
      </c>
      <c r="F275" s="169">
        <v>2439</v>
      </c>
      <c r="G275" s="171"/>
    </row>
    <row r="276" spans="1:7" ht="42.75" customHeight="1">
      <c r="A276" s="1197"/>
      <c r="B276" s="1237"/>
      <c r="C276" s="364" t="s">
        <v>236</v>
      </c>
      <c r="D276" s="366">
        <v>2708</v>
      </c>
      <c r="E276" s="170">
        <v>46537</v>
      </c>
      <c r="F276" s="169">
        <v>90451</v>
      </c>
      <c r="G276" s="171">
        <f>F276/E276</f>
        <v>1.9436362464275738</v>
      </c>
    </row>
    <row r="277" spans="1:7" ht="42.75" customHeight="1">
      <c r="A277" s="1197"/>
      <c r="B277" s="1237"/>
      <c r="C277" s="364" t="s">
        <v>237</v>
      </c>
      <c r="D277" s="313">
        <v>2709</v>
      </c>
      <c r="E277" s="169">
        <v>0</v>
      </c>
      <c r="F277" s="169">
        <v>10779</v>
      </c>
      <c r="G277" s="171"/>
    </row>
    <row r="278" spans="1:7" ht="27.75" customHeight="1">
      <c r="A278" s="1197"/>
      <c r="B278" s="1238"/>
      <c r="C278" s="364" t="s">
        <v>238</v>
      </c>
      <c r="D278" s="313">
        <v>2910</v>
      </c>
      <c r="E278" s="169">
        <v>19672</v>
      </c>
      <c r="F278" s="169">
        <v>19671</v>
      </c>
      <c r="G278" s="171">
        <f>F278/E278</f>
        <v>0.9999491663277755</v>
      </c>
    </row>
    <row r="279" spans="1:7" ht="13.5" thickBot="1">
      <c r="A279" s="1197"/>
      <c r="B279" s="1199" t="s">
        <v>108</v>
      </c>
      <c r="C279" s="1218"/>
      <c r="D279" s="367"/>
      <c r="E279" s="210">
        <v>0</v>
      </c>
      <c r="F279" s="210">
        <v>0</v>
      </c>
      <c r="G279" s="211"/>
    </row>
    <row r="280" spans="1:7" ht="13.5" thickBot="1">
      <c r="A280" s="1197"/>
      <c r="B280" s="298">
        <v>75095</v>
      </c>
      <c r="C280" s="180" t="s">
        <v>15</v>
      </c>
      <c r="D280" s="180"/>
      <c r="E280" s="160">
        <f>SUM(E281,E286)</f>
        <v>58083526</v>
      </c>
      <c r="F280" s="160">
        <f>SUM(F281,F286)</f>
        <v>44871322</v>
      </c>
      <c r="G280" s="161">
        <f aca="true" t="shared" si="12" ref="G280:G292">F280/E280</f>
        <v>0.7725309582617281</v>
      </c>
    </row>
    <row r="281" spans="1:7" ht="12.75">
      <c r="A281" s="1197"/>
      <c r="B281" s="1233" t="s">
        <v>97</v>
      </c>
      <c r="C281" s="1231"/>
      <c r="D281" s="299"/>
      <c r="E281" s="183">
        <f>SUM(E282:E285)</f>
        <v>372523</v>
      </c>
      <c r="F281" s="183">
        <f>SUM(F282:F285)</f>
        <v>290458</v>
      </c>
      <c r="G281" s="184">
        <f t="shared" si="12"/>
        <v>0.779704877282745</v>
      </c>
    </row>
    <row r="282" spans="1:7" ht="24" customHeight="1">
      <c r="A282" s="1197"/>
      <c r="B282" s="1255"/>
      <c r="C282" s="320" t="s">
        <v>239</v>
      </c>
      <c r="D282" s="368">
        <v>2230</v>
      </c>
      <c r="E282" s="169">
        <v>5000</v>
      </c>
      <c r="F282" s="169">
        <v>5000</v>
      </c>
      <c r="G282" s="171">
        <f t="shared" si="12"/>
        <v>1</v>
      </c>
    </row>
    <row r="283" spans="1:7" ht="26.25" customHeight="1">
      <c r="A283" s="1197"/>
      <c r="B283" s="1255"/>
      <c r="C283" s="204" t="s">
        <v>240</v>
      </c>
      <c r="D283" s="1196">
        <v>2708</v>
      </c>
      <c r="E283" s="167">
        <v>121642</v>
      </c>
      <c r="F283" s="166">
        <v>121641</v>
      </c>
      <c r="G283" s="168">
        <f t="shared" si="12"/>
        <v>0.999991779155226</v>
      </c>
    </row>
    <row r="284" spans="1:7" ht="27.75" customHeight="1">
      <c r="A284" s="1197"/>
      <c r="B284" s="1255"/>
      <c r="C284" s="204" t="s">
        <v>241</v>
      </c>
      <c r="D284" s="1201"/>
      <c r="E284" s="170">
        <v>195881</v>
      </c>
      <c r="F284" s="169">
        <v>113817</v>
      </c>
      <c r="G284" s="171">
        <f t="shared" si="12"/>
        <v>0.5810517610181692</v>
      </c>
    </row>
    <row r="285" spans="1:7" ht="28.5" customHeight="1">
      <c r="A285" s="1197"/>
      <c r="B285" s="1277"/>
      <c r="C285" s="1108" t="s">
        <v>116</v>
      </c>
      <c r="D285" s="205">
        <v>2710</v>
      </c>
      <c r="E285" s="169">
        <v>50000</v>
      </c>
      <c r="F285" s="169">
        <v>50000</v>
      </c>
      <c r="G285" s="171">
        <f t="shared" si="12"/>
        <v>1</v>
      </c>
    </row>
    <row r="286" spans="1:7" ht="12.75">
      <c r="A286" s="1197"/>
      <c r="B286" s="1199" t="s">
        <v>103</v>
      </c>
      <c r="C286" s="1218"/>
      <c r="D286" s="209"/>
      <c r="E286" s="210">
        <f>SUM(E287:E288)</f>
        <v>57711003</v>
      </c>
      <c r="F286" s="210">
        <f>SUM(F287:F288)</f>
        <v>44580864</v>
      </c>
      <c r="G286" s="211">
        <f t="shared" si="12"/>
        <v>0.7724846508039377</v>
      </c>
    </row>
    <row r="287" spans="1:7" ht="38.25">
      <c r="A287" s="1197"/>
      <c r="B287" s="1268"/>
      <c r="C287" s="369" t="s">
        <v>242</v>
      </c>
      <c r="D287" s="370">
        <v>6207</v>
      </c>
      <c r="E287" s="166">
        <v>48537854</v>
      </c>
      <c r="F287" s="167">
        <v>35407715</v>
      </c>
      <c r="G287" s="168">
        <f t="shared" si="12"/>
        <v>0.7294866188356823</v>
      </c>
    </row>
    <row r="288" spans="1:7" ht="42.75" customHeight="1" thickBot="1">
      <c r="A288" s="1267"/>
      <c r="B288" s="1270"/>
      <c r="C288" s="199" t="s">
        <v>243</v>
      </c>
      <c r="D288" s="371">
        <v>6209</v>
      </c>
      <c r="E288" s="217">
        <v>9173149</v>
      </c>
      <c r="F288" s="201">
        <v>9173149</v>
      </c>
      <c r="G288" s="218">
        <f t="shared" si="12"/>
        <v>1</v>
      </c>
    </row>
    <row r="289" spans="1:7" ht="26.25" thickBot="1">
      <c r="A289" s="314">
        <v>751</v>
      </c>
      <c r="B289" s="321"/>
      <c r="C289" s="315" t="s">
        <v>244</v>
      </c>
      <c r="D289" s="315"/>
      <c r="E289" s="156">
        <f>SUM(E290)</f>
        <v>1689134</v>
      </c>
      <c r="F289" s="156">
        <f>SUM(F290)</f>
        <v>1546632</v>
      </c>
      <c r="G289" s="157">
        <f t="shared" si="12"/>
        <v>0.9156360596613412</v>
      </c>
    </row>
    <row r="290" spans="1:7" ht="26.25" thickBot="1">
      <c r="A290" s="1266"/>
      <c r="B290" s="298">
        <v>75109</v>
      </c>
      <c r="C290" s="180" t="s">
        <v>245</v>
      </c>
      <c r="D290" s="180"/>
      <c r="E290" s="160">
        <f>SUM(E291,E293)</f>
        <v>1689134</v>
      </c>
      <c r="F290" s="160">
        <f>SUM(F291,F293)</f>
        <v>1546632</v>
      </c>
      <c r="G290" s="161">
        <f t="shared" si="12"/>
        <v>0.9156360596613412</v>
      </c>
    </row>
    <row r="291" spans="1:7" ht="12.75" customHeight="1">
      <c r="A291" s="1197"/>
      <c r="B291" s="1194" t="s">
        <v>97</v>
      </c>
      <c r="C291" s="1298"/>
      <c r="D291" s="283"/>
      <c r="E291" s="183">
        <f>SUM(E292)</f>
        <v>1689134</v>
      </c>
      <c r="F291" s="183">
        <f>SUM(F292)</f>
        <v>1546632</v>
      </c>
      <c r="G291" s="184">
        <f t="shared" si="12"/>
        <v>0.9156360596613412</v>
      </c>
    </row>
    <row r="292" spans="1:7" ht="29.25" customHeight="1">
      <c r="A292" s="1197"/>
      <c r="B292" s="333"/>
      <c r="C292" s="300" t="s">
        <v>107</v>
      </c>
      <c r="D292" s="303">
        <v>2210</v>
      </c>
      <c r="E292" s="230">
        <v>1689134</v>
      </c>
      <c r="F292" s="231">
        <v>1546632</v>
      </c>
      <c r="G292" s="232">
        <f t="shared" si="12"/>
        <v>0.9156360596613412</v>
      </c>
    </row>
    <row r="293" spans="1:7" ht="13.5" customHeight="1" thickBot="1">
      <c r="A293" s="1267"/>
      <c r="B293" s="1206" t="s">
        <v>108</v>
      </c>
      <c r="C293" s="1299"/>
      <c r="D293" s="297"/>
      <c r="E293" s="175">
        <v>0</v>
      </c>
      <c r="F293" s="175">
        <v>0</v>
      </c>
      <c r="G293" s="176"/>
    </row>
    <row r="294" spans="1:7" ht="13.5" thickBot="1">
      <c r="A294" s="314">
        <v>752</v>
      </c>
      <c r="B294" s="321"/>
      <c r="C294" s="315" t="s">
        <v>246</v>
      </c>
      <c r="D294" s="315"/>
      <c r="E294" s="156">
        <f>SUM(E295)</f>
        <v>3000</v>
      </c>
      <c r="F294" s="156">
        <f>SUM(F295)</f>
        <v>3000</v>
      </c>
      <c r="G294" s="157">
        <f>F294/E294</f>
        <v>1</v>
      </c>
    </row>
    <row r="295" spans="1:7" ht="13.5" thickBot="1">
      <c r="A295" s="1266"/>
      <c r="B295" s="298">
        <v>75212</v>
      </c>
      <c r="C295" s="180" t="s">
        <v>247</v>
      </c>
      <c r="D295" s="180"/>
      <c r="E295" s="160">
        <f>SUM(E296,E298)</f>
        <v>3000</v>
      </c>
      <c r="F295" s="160">
        <f>SUM(F296,F298)</f>
        <v>3000</v>
      </c>
      <c r="G295" s="161">
        <f>F295/E295</f>
        <v>1</v>
      </c>
    </row>
    <row r="296" spans="1:7" ht="12.75" customHeight="1">
      <c r="A296" s="1197"/>
      <c r="B296" s="1194" t="s">
        <v>97</v>
      </c>
      <c r="C296" s="1298"/>
      <c r="D296" s="283"/>
      <c r="E296" s="183">
        <f>SUM(E297)</f>
        <v>3000</v>
      </c>
      <c r="F296" s="183">
        <f>SUM(F297)</f>
        <v>3000</v>
      </c>
      <c r="G296" s="184">
        <f>F296/E296</f>
        <v>1</v>
      </c>
    </row>
    <row r="297" spans="1:7" ht="29.25" customHeight="1">
      <c r="A297" s="1197"/>
      <c r="B297" s="333"/>
      <c r="C297" s="300" t="s">
        <v>107</v>
      </c>
      <c r="D297" s="303">
        <v>2210</v>
      </c>
      <c r="E297" s="230">
        <v>3000</v>
      </c>
      <c r="F297" s="231">
        <v>3000</v>
      </c>
      <c r="G297" s="232">
        <f>F297/E297</f>
        <v>1</v>
      </c>
    </row>
    <row r="298" spans="1:7" ht="13.5" customHeight="1" thickBot="1">
      <c r="A298" s="1267"/>
      <c r="B298" s="1206" t="s">
        <v>108</v>
      </c>
      <c r="C298" s="1299"/>
      <c r="D298" s="297"/>
      <c r="E298" s="175">
        <v>0</v>
      </c>
      <c r="F298" s="175">
        <v>0</v>
      </c>
      <c r="G298" s="176"/>
    </row>
    <row r="299" spans="1:7" ht="13.5" thickBot="1">
      <c r="A299" s="314">
        <v>754</v>
      </c>
      <c r="B299" s="321"/>
      <c r="C299" s="315" t="s">
        <v>248</v>
      </c>
      <c r="D299" s="315"/>
      <c r="E299" s="156">
        <f>SUM(E300)</f>
        <v>0</v>
      </c>
      <c r="F299" s="156">
        <f>SUM(F300)</f>
        <v>5916</v>
      </c>
      <c r="G299" s="157"/>
    </row>
    <row r="300" spans="1:7" ht="13.5" thickBot="1">
      <c r="A300" s="1266"/>
      <c r="B300" s="298">
        <v>75415</v>
      </c>
      <c r="C300" s="180" t="s">
        <v>249</v>
      </c>
      <c r="D300" s="180"/>
      <c r="E300" s="160">
        <f>SUM(E301,E303)</f>
        <v>0</v>
      </c>
      <c r="F300" s="160">
        <f>SUM(F301,F303)</f>
        <v>5916</v>
      </c>
      <c r="G300" s="161"/>
    </row>
    <row r="301" spans="1:7" ht="12.75" customHeight="1">
      <c r="A301" s="1197"/>
      <c r="B301" s="1194" t="s">
        <v>97</v>
      </c>
      <c r="C301" s="1298"/>
      <c r="D301" s="283"/>
      <c r="E301" s="183">
        <f>SUM(E302)</f>
        <v>0</v>
      </c>
      <c r="F301" s="183">
        <f>SUM(F302)</f>
        <v>5916</v>
      </c>
      <c r="G301" s="184"/>
    </row>
    <row r="302" spans="1:7" ht="37.5" customHeight="1">
      <c r="A302" s="1197"/>
      <c r="B302" s="333"/>
      <c r="C302" s="300" t="s">
        <v>250</v>
      </c>
      <c r="D302" s="303">
        <v>2910</v>
      </c>
      <c r="E302" s="230">
        <v>0</v>
      </c>
      <c r="F302" s="231">
        <v>5916</v>
      </c>
      <c r="G302" s="232"/>
    </row>
    <row r="303" spans="1:7" ht="13.5" customHeight="1" thickBot="1">
      <c r="A303" s="1267"/>
      <c r="B303" s="1206" t="s">
        <v>108</v>
      </c>
      <c r="C303" s="1299"/>
      <c r="D303" s="297"/>
      <c r="E303" s="175">
        <v>0</v>
      </c>
      <c r="F303" s="175">
        <v>0</v>
      </c>
      <c r="G303" s="176"/>
    </row>
    <row r="304" spans="1:7" ht="28.5" customHeight="1" thickBot="1">
      <c r="A304" s="314">
        <v>756</v>
      </c>
      <c r="B304" s="321"/>
      <c r="C304" s="315" t="s">
        <v>251</v>
      </c>
      <c r="D304" s="315"/>
      <c r="E304" s="156">
        <f>SUM(E305,E310,E315)</f>
        <v>170843159</v>
      </c>
      <c r="F304" s="156">
        <f>SUM(F305,F310,F315)</f>
        <v>175535751</v>
      </c>
      <c r="G304" s="157">
        <f>F304/E304</f>
        <v>1.0274672514104004</v>
      </c>
    </row>
    <row r="305" spans="1:7" ht="26.25" thickBot="1">
      <c r="A305" s="1266"/>
      <c r="B305" s="272">
        <v>75618</v>
      </c>
      <c r="C305" s="180" t="s">
        <v>252</v>
      </c>
      <c r="D305" s="180"/>
      <c r="E305" s="160">
        <f>SUM(E306,E309)</f>
        <v>533700</v>
      </c>
      <c r="F305" s="160">
        <f>SUM(F306,F309)</f>
        <v>484000</v>
      </c>
      <c r="G305" s="161">
        <f>F305/E305</f>
        <v>0.9068765223908563</v>
      </c>
    </row>
    <row r="306" spans="1:7" ht="12.75">
      <c r="A306" s="1197"/>
      <c r="B306" s="1233" t="s">
        <v>97</v>
      </c>
      <c r="C306" s="1233"/>
      <c r="D306" s="283"/>
      <c r="E306" s="183">
        <f>SUM(E307:E308)</f>
        <v>533700</v>
      </c>
      <c r="F306" s="183">
        <f>SUM(F307:F308)</f>
        <v>484000</v>
      </c>
      <c r="G306" s="184">
        <f>F306/E306</f>
        <v>0.9068765223908563</v>
      </c>
    </row>
    <row r="307" spans="1:7" ht="14.25" customHeight="1">
      <c r="A307" s="1197"/>
      <c r="B307" s="1300"/>
      <c r="C307" s="206" t="s">
        <v>253</v>
      </c>
      <c r="D307" s="280" t="s">
        <v>254</v>
      </c>
      <c r="E307" s="169">
        <v>524700</v>
      </c>
      <c r="F307" s="169">
        <v>472900</v>
      </c>
      <c r="G307" s="171">
        <f>F307/E307</f>
        <v>0.9012769201448446</v>
      </c>
    </row>
    <row r="308" spans="1:7" ht="15.75" customHeight="1">
      <c r="A308" s="1197"/>
      <c r="B308" s="1300"/>
      <c r="C308" s="300" t="s">
        <v>255</v>
      </c>
      <c r="D308" s="322" t="s">
        <v>102</v>
      </c>
      <c r="E308" s="169">
        <v>9000</v>
      </c>
      <c r="F308" s="169">
        <v>11100</v>
      </c>
      <c r="G308" s="171">
        <f>F308/E308</f>
        <v>1.2333333333333334</v>
      </c>
    </row>
    <row r="309" spans="1:7" ht="13.5" thickBot="1">
      <c r="A309" s="1197"/>
      <c r="B309" s="1273" t="s">
        <v>108</v>
      </c>
      <c r="C309" s="1193"/>
      <c r="D309" s="372"/>
      <c r="E309" s="196">
        <v>0</v>
      </c>
      <c r="F309" s="196">
        <v>0</v>
      </c>
      <c r="G309" s="197"/>
    </row>
    <row r="310" spans="1:7" ht="13.5" thickBot="1">
      <c r="A310" s="1197"/>
      <c r="B310" s="272">
        <v>75623</v>
      </c>
      <c r="C310" s="180" t="s">
        <v>256</v>
      </c>
      <c r="D310" s="180"/>
      <c r="E310" s="160">
        <f>SUM(E311,E314)</f>
        <v>170309459</v>
      </c>
      <c r="F310" s="160">
        <f>SUM(F311,F314)</f>
        <v>175013360</v>
      </c>
      <c r="G310" s="161">
        <f>F310/E310</f>
        <v>1.027619728391011</v>
      </c>
    </row>
    <row r="311" spans="1:7" ht="12.75">
      <c r="A311" s="1197"/>
      <c r="B311" s="1233" t="s">
        <v>97</v>
      </c>
      <c r="C311" s="1233"/>
      <c r="D311" s="283"/>
      <c r="E311" s="183">
        <f>SUM(E312:E313)</f>
        <v>170309459</v>
      </c>
      <c r="F311" s="183">
        <f>SUM(F312:F313)</f>
        <v>175013360</v>
      </c>
      <c r="G311" s="184">
        <f>F311/E311</f>
        <v>1.027619728391011</v>
      </c>
    </row>
    <row r="312" spans="1:7" ht="12.75">
      <c r="A312" s="1197"/>
      <c r="B312" s="1254"/>
      <c r="C312" s="206" t="s">
        <v>257</v>
      </c>
      <c r="D312" s="280" t="s">
        <v>258</v>
      </c>
      <c r="E312" s="169">
        <v>39220995</v>
      </c>
      <c r="F312" s="169">
        <v>41678497</v>
      </c>
      <c r="G312" s="171">
        <f>F312/E312</f>
        <v>1.0626578188544171</v>
      </c>
    </row>
    <row r="313" spans="1:7" ht="12.75">
      <c r="A313" s="1197"/>
      <c r="B313" s="1277"/>
      <c r="C313" s="206" t="s">
        <v>259</v>
      </c>
      <c r="D313" s="280" t="s">
        <v>260</v>
      </c>
      <c r="E313" s="169">
        <v>131088464</v>
      </c>
      <c r="F313" s="169">
        <v>133334863</v>
      </c>
      <c r="G313" s="171">
        <f>F313/E313</f>
        <v>1.0171365117223434</v>
      </c>
    </row>
    <row r="314" spans="1:7" ht="13.5" thickBot="1">
      <c r="A314" s="1197"/>
      <c r="B314" s="1301" t="s">
        <v>108</v>
      </c>
      <c r="C314" s="1302"/>
      <c r="D314" s="297"/>
      <c r="E314" s="175">
        <v>0</v>
      </c>
      <c r="F314" s="175">
        <v>0</v>
      </c>
      <c r="G314" s="176"/>
    </row>
    <row r="315" spans="1:7" ht="13.5" thickBot="1">
      <c r="A315" s="1197"/>
      <c r="B315" s="272">
        <v>75624</v>
      </c>
      <c r="C315" s="180" t="s">
        <v>261</v>
      </c>
      <c r="D315" s="180"/>
      <c r="E315" s="160">
        <f>SUM(E316,E318)</f>
        <v>0</v>
      </c>
      <c r="F315" s="160">
        <f>SUM(F316,F318)</f>
        <v>38391</v>
      </c>
      <c r="G315" s="161"/>
    </row>
    <row r="316" spans="1:7" ht="12.75">
      <c r="A316" s="1197"/>
      <c r="B316" s="1233" t="s">
        <v>97</v>
      </c>
      <c r="C316" s="1233"/>
      <c r="D316" s="283"/>
      <c r="E316" s="183">
        <f>SUM(E317:E317)</f>
        <v>0</v>
      </c>
      <c r="F316" s="183">
        <f>SUM(F317:F317)</f>
        <v>38391</v>
      </c>
      <c r="G316" s="184"/>
    </row>
    <row r="317" spans="1:7" ht="12.75">
      <c r="A317" s="1197"/>
      <c r="B317" s="333"/>
      <c r="C317" s="206" t="s">
        <v>262</v>
      </c>
      <c r="D317" s="280" t="s">
        <v>263</v>
      </c>
      <c r="E317" s="169">
        <v>0</v>
      </c>
      <c r="F317" s="169">
        <v>38391</v>
      </c>
      <c r="G317" s="171"/>
    </row>
    <row r="318" spans="1:7" ht="13.5" thickBot="1">
      <c r="A318" s="1267"/>
      <c r="B318" s="1301" t="s">
        <v>108</v>
      </c>
      <c r="C318" s="1302"/>
      <c r="D318" s="297"/>
      <c r="E318" s="175">
        <v>0</v>
      </c>
      <c r="F318" s="175">
        <v>0</v>
      </c>
      <c r="G318" s="176"/>
    </row>
    <row r="319" spans="1:9" ht="13.5" thickBot="1">
      <c r="A319" s="314">
        <v>758</v>
      </c>
      <c r="B319" s="314"/>
      <c r="C319" s="373" t="s">
        <v>264</v>
      </c>
      <c r="D319" s="373"/>
      <c r="E319" s="156">
        <f>SUM(E320,E328,E332,E336,E340,E351,E324)</f>
        <v>757508981</v>
      </c>
      <c r="F319" s="156">
        <f>SUM(F320,F328,F332,F336,F340,F351,F324)</f>
        <v>705682711</v>
      </c>
      <c r="G319" s="157">
        <f>F319/E319</f>
        <v>0.9315832930038885</v>
      </c>
      <c r="H319" s="20"/>
      <c r="I319" s="20"/>
    </row>
    <row r="320" spans="1:9" s="377" customFormat="1" ht="13.5" thickBot="1">
      <c r="A320" s="1306"/>
      <c r="B320" s="374">
        <v>75801</v>
      </c>
      <c r="C320" s="375" t="s">
        <v>265</v>
      </c>
      <c r="D320" s="375"/>
      <c r="E320" s="160">
        <f>SUM(E321,E323)</f>
        <v>45192500</v>
      </c>
      <c r="F320" s="160">
        <f>SUM(F321,F323)</f>
        <v>45192500</v>
      </c>
      <c r="G320" s="161">
        <f>F320/E320</f>
        <v>1</v>
      </c>
      <c r="H320" s="376"/>
      <c r="I320" s="376"/>
    </row>
    <row r="321" spans="1:7" ht="12.75">
      <c r="A321" s="1307"/>
      <c r="B321" s="1233" t="s">
        <v>97</v>
      </c>
      <c r="C321" s="1233"/>
      <c r="D321" s="283"/>
      <c r="E321" s="183">
        <f>SUM(E322)</f>
        <v>45192500</v>
      </c>
      <c r="F321" s="183">
        <f>SUM(F322)</f>
        <v>45192500</v>
      </c>
      <c r="G321" s="184">
        <f>F321/E321</f>
        <v>1</v>
      </c>
    </row>
    <row r="322" spans="1:7" ht="12.75">
      <c r="A322" s="1307"/>
      <c r="B322" s="378"/>
      <c r="C322" s="379" t="s">
        <v>266</v>
      </c>
      <c r="D322" s="380">
        <v>2920</v>
      </c>
      <c r="E322" s="169">
        <v>45192500</v>
      </c>
      <c r="F322" s="169">
        <v>45192500</v>
      </c>
      <c r="G322" s="171">
        <f>F322/E322</f>
        <v>1</v>
      </c>
    </row>
    <row r="323" spans="1:7" ht="13.5" thickBot="1">
      <c r="A323" s="1307"/>
      <c r="B323" s="1273" t="s">
        <v>108</v>
      </c>
      <c r="C323" s="1273"/>
      <c r="D323" s="381"/>
      <c r="E323" s="189">
        <v>0</v>
      </c>
      <c r="F323" s="189">
        <v>0</v>
      </c>
      <c r="G323" s="190"/>
    </row>
    <row r="324" spans="1:7" s="377" customFormat="1" ht="13.5" thickBot="1">
      <c r="A324" s="1307"/>
      <c r="B324" s="298">
        <v>75802</v>
      </c>
      <c r="C324" s="382" t="s">
        <v>267</v>
      </c>
      <c r="D324" s="382"/>
      <c r="E324" s="160">
        <f>SUM(E325,E326)</f>
        <v>3904700</v>
      </c>
      <c r="F324" s="160">
        <f>SUM(F325,F326)</f>
        <v>3904700</v>
      </c>
      <c r="G324" s="161">
        <f>F324/E324</f>
        <v>1</v>
      </c>
    </row>
    <row r="325" spans="1:7" ht="12.75">
      <c r="A325" s="1307"/>
      <c r="B325" s="1233" t="s">
        <v>156</v>
      </c>
      <c r="C325" s="1233"/>
      <c r="D325" s="283"/>
      <c r="E325" s="183">
        <v>0</v>
      </c>
      <c r="F325" s="183">
        <v>0</v>
      </c>
      <c r="G325" s="184"/>
    </row>
    <row r="326" spans="1:7" ht="12.75">
      <c r="A326" s="1307"/>
      <c r="B326" s="1273" t="s">
        <v>103</v>
      </c>
      <c r="C326" s="1273"/>
      <c r="D326" s="381"/>
      <c r="E326" s="210">
        <f>SUM(E327)</f>
        <v>3904700</v>
      </c>
      <c r="F326" s="210">
        <f>SUM(F327)</f>
        <v>3904700</v>
      </c>
      <c r="G326" s="211">
        <f>F326/E326</f>
        <v>1</v>
      </c>
    </row>
    <row r="327" spans="1:7" ht="27.75" customHeight="1" thickBot="1">
      <c r="A327" s="1307"/>
      <c r="B327" s="378"/>
      <c r="C327" s="379" t="s">
        <v>268</v>
      </c>
      <c r="D327" s="380">
        <v>6180</v>
      </c>
      <c r="E327" s="208">
        <v>3904700</v>
      </c>
      <c r="F327" s="208">
        <v>3904700</v>
      </c>
      <c r="G327" s="304">
        <f>F327/E327</f>
        <v>1</v>
      </c>
    </row>
    <row r="328" spans="1:7" ht="13.5" thickBot="1">
      <c r="A328" s="1307"/>
      <c r="B328" s="272">
        <v>75804</v>
      </c>
      <c r="C328" s="382" t="s">
        <v>269</v>
      </c>
      <c r="D328" s="382"/>
      <c r="E328" s="160">
        <f>SUM(E331,E329)</f>
        <v>136108711</v>
      </c>
      <c r="F328" s="160">
        <f>SUM(F331,F329)</f>
        <v>136108711</v>
      </c>
      <c r="G328" s="161">
        <f>F328/E328</f>
        <v>1</v>
      </c>
    </row>
    <row r="329" spans="1:7" ht="12.75">
      <c r="A329" s="1307"/>
      <c r="B329" s="1233" t="s">
        <v>97</v>
      </c>
      <c r="C329" s="1233"/>
      <c r="D329" s="283"/>
      <c r="E329" s="183">
        <f>SUM(E330)</f>
        <v>136108711</v>
      </c>
      <c r="F329" s="183">
        <f>SUM(F330)</f>
        <v>136108711</v>
      </c>
      <c r="G329" s="184">
        <f>F329/E329</f>
        <v>1</v>
      </c>
    </row>
    <row r="330" spans="1:7" ht="12.75">
      <c r="A330" s="1307"/>
      <c r="B330" s="378"/>
      <c r="C330" s="379" t="s">
        <v>266</v>
      </c>
      <c r="D330" s="380">
        <v>2920</v>
      </c>
      <c r="E330" s="169">
        <v>136108711</v>
      </c>
      <c r="F330" s="169">
        <v>136108711</v>
      </c>
      <c r="G330" s="171">
        <f>F330/E330</f>
        <v>1</v>
      </c>
    </row>
    <row r="331" spans="1:7" ht="13.5" thickBot="1">
      <c r="A331" s="1307"/>
      <c r="B331" s="1273" t="s">
        <v>108</v>
      </c>
      <c r="C331" s="1273"/>
      <c r="D331" s="381"/>
      <c r="E331" s="189">
        <v>0</v>
      </c>
      <c r="F331" s="189">
        <v>0</v>
      </c>
      <c r="G331" s="190"/>
    </row>
    <row r="332" spans="1:7" ht="13.5" thickBot="1">
      <c r="A332" s="1307"/>
      <c r="B332" s="272">
        <v>75814</v>
      </c>
      <c r="C332" s="382" t="s">
        <v>270</v>
      </c>
      <c r="D332" s="382"/>
      <c r="E332" s="160">
        <f>SUM(E335,E333)</f>
        <v>5850000</v>
      </c>
      <c r="F332" s="160">
        <f>SUM(F335,F333)</f>
        <v>6500007</v>
      </c>
      <c r="G332" s="161">
        <f>F332/E332</f>
        <v>1.1111123076923077</v>
      </c>
    </row>
    <row r="333" spans="1:7" ht="12.75">
      <c r="A333" s="1307"/>
      <c r="B333" s="1233" t="s">
        <v>97</v>
      </c>
      <c r="C333" s="1233"/>
      <c r="D333" s="283"/>
      <c r="E333" s="183">
        <f>SUM(E334)</f>
        <v>5850000</v>
      </c>
      <c r="F333" s="183">
        <f>SUM(F334)</f>
        <v>6500007</v>
      </c>
      <c r="G333" s="184">
        <f>F333/E333</f>
        <v>1.1111123076923077</v>
      </c>
    </row>
    <row r="334" spans="1:7" ht="12.75">
      <c r="A334" s="1307"/>
      <c r="B334" s="378"/>
      <c r="C334" s="379" t="s">
        <v>271</v>
      </c>
      <c r="D334" s="383" t="s">
        <v>101</v>
      </c>
      <c r="E334" s="169">
        <v>5850000</v>
      </c>
      <c r="F334" s="169">
        <v>6500007</v>
      </c>
      <c r="G334" s="171">
        <f>F334/E334</f>
        <v>1.1111123076923077</v>
      </c>
    </row>
    <row r="335" spans="1:7" ht="13.5" thickBot="1">
      <c r="A335" s="1307"/>
      <c r="B335" s="1273" t="s">
        <v>108</v>
      </c>
      <c r="C335" s="1273"/>
      <c r="D335" s="381"/>
      <c r="E335" s="189">
        <v>0</v>
      </c>
      <c r="F335" s="189">
        <v>0</v>
      </c>
      <c r="G335" s="190"/>
    </row>
    <row r="336" spans="1:7" ht="13.5" thickBot="1">
      <c r="A336" s="1307"/>
      <c r="B336" s="272">
        <v>75833</v>
      </c>
      <c r="C336" s="382" t="s">
        <v>272</v>
      </c>
      <c r="D336" s="382"/>
      <c r="E336" s="160">
        <f>SUM(E339,E337)</f>
        <v>125783739</v>
      </c>
      <c r="F336" s="160">
        <f>SUM(F339,F337)</f>
        <v>125783739</v>
      </c>
      <c r="G336" s="161">
        <f>F336/E336</f>
        <v>1</v>
      </c>
    </row>
    <row r="337" spans="1:7" ht="12.75">
      <c r="A337" s="1307"/>
      <c r="B337" s="1233" t="s">
        <v>97</v>
      </c>
      <c r="C337" s="1233"/>
      <c r="D337" s="283"/>
      <c r="E337" s="183">
        <f>SUM(E338)</f>
        <v>125783739</v>
      </c>
      <c r="F337" s="183">
        <f>SUM(F338)</f>
        <v>125783739</v>
      </c>
      <c r="G337" s="184">
        <f>F337/E337</f>
        <v>1</v>
      </c>
    </row>
    <row r="338" spans="1:7" ht="12.75">
      <c r="A338" s="1307"/>
      <c r="B338" s="378"/>
      <c r="C338" s="379" t="s">
        <v>266</v>
      </c>
      <c r="D338" s="383" t="s">
        <v>273</v>
      </c>
      <c r="E338" s="169">
        <v>125783739</v>
      </c>
      <c r="F338" s="169">
        <v>125783739</v>
      </c>
      <c r="G338" s="171">
        <f>F338/E338</f>
        <v>1</v>
      </c>
    </row>
    <row r="339" spans="1:7" ht="13.5" thickBot="1">
      <c r="A339" s="1307"/>
      <c r="B339" s="1206" t="s">
        <v>108</v>
      </c>
      <c r="C339" s="1207"/>
      <c r="D339" s="384"/>
      <c r="E339" s="175">
        <v>0</v>
      </c>
      <c r="F339" s="175">
        <v>0</v>
      </c>
      <c r="G339" s="176"/>
    </row>
    <row r="340" spans="1:7" ht="13.5" thickBot="1">
      <c r="A340" s="1307"/>
      <c r="B340" s="272">
        <v>75861</v>
      </c>
      <c r="C340" s="382" t="s">
        <v>274</v>
      </c>
      <c r="D340" s="382"/>
      <c r="E340" s="160">
        <f>SUM(E345,E341)</f>
        <v>351482223</v>
      </c>
      <c r="F340" s="160">
        <f>SUM(F345,F341)</f>
        <v>303389614</v>
      </c>
      <c r="G340" s="161">
        <f aca="true" t="shared" si="13" ref="G340:G362">F340/E340</f>
        <v>0.8631720017316494</v>
      </c>
    </row>
    <row r="341" spans="1:7" ht="12.75">
      <c r="A341" s="1307"/>
      <c r="B341" s="1233" t="s">
        <v>97</v>
      </c>
      <c r="C341" s="1233"/>
      <c r="D341" s="283"/>
      <c r="E341" s="183">
        <f>SUM(E342:E344)</f>
        <v>26573154</v>
      </c>
      <c r="F341" s="183">
        <f>SUM(F342:F344)</f>
        <v>24199651</v>
      </c>
      <c r="G341" s="184">
        <f t="shared" si="13"/>
        <v>0.9106804182898274</v>
      </c>
    </row>
    <row r="342" spans="1:7" ht="27.75" customHeight="1">
      <c r="A342" s="1307"/>
      <c r="B342" s="1247"/>
      <c r="C342" s="385" t="s">
        <v>275</v>
      </c>
      <c r="D342" s="386">
        <v>2007</v>
      </c>
      <c r="E342" s="169">
        <v>153000</v>
      </c>
      <c r="F342" s="169">
        <v>153000</v>
      </c>
      <c r="G342" s="171">
        <f t="shared" si="13"/>
        <v>1</v>
      </c>
    </row>
    <row r="343" spans="1:7" ht="26.25" customHeight="1">
      <c r="A343" s="1307"/>
      <c r="B343" s="1248"/>
      <c r="C343" s="387" t="s">
        <v>276</v>
      </c>
      <c r="D343" s="388">
        <v>2008</v>
      </c>
      <c r="E343" s="169">
        <v>24170000</v>
      </c>
      <c r="F343" s="169">
        <v>21817986</v>
      </c>
      <c r="G343" s="171">
        <f t="shared" si="13"/>
        <v>0.902688705006206</v>
      </c>
    </row>
    <row r="344" spans="1:7" ht="28.5" customHeight="1">
      <c r="A344" s="1307"/>
      <c r="B344" s="1317"/>
      <c r="C344" s="385" t="s">
        <v>277</v>
      </c>
      <c r="D344" s="389">
        <v>2009</v>
      </c>
      <c r="E344" s="166">
        <v>2250154</v>
      </c>
      <c r="F344" s="166">
        <v>2228665</v>
      </c>
      <c r="G344" s="168">
        <f t="shared" si="13"/>
        <v>0.990449986978669</v>
      </c>
    </row>
    <row r="345" spans="1:7" ht="12.75">
      <c r="A345" s="1307"/>
      <c r="B345" s="1318" t="s">
        <v>103</v>
      </c>
      <c r="C345" s="1318"/>
      <c r="D345" s="390"/>
      <c r="E345" s="210">
        <f>SUM(E346:E350)</f>
        <v>324909069</v>
      </c>
      <c r="F345" s="210">
        <f>SUM(F346:F350)</f>
        <v>279189963</v>
      </c>
      <c r="G345" s="211">
        <f t="shared" si="13"/>
        <v>0.8592864577750521</v>
      </c>
    </row>
    <row r="346" spans="1:8" ht="28.5" customHeight="1">
      <c r="A346" s="1307"/>
      <c r="B346" s="1311"/>
      <c r="C346" s="385" t="s">
        <v>275</v>
      </c>
      <c r="D346" s="1303">
        <v>6207</v>
      </c>
      <c r="E346" s="230">
        <v>223429946</v>
      </c>
      <c r="F346" s="230">
        <v>189056204</v>
      </c>
      <c r="G346" s="232">
        <f t="shared" si="13"/>
        <v>0.8461542751301565</v>
      </c>
      <c r="H346" s="20"/>
    </row>
    <row r="347" spans="1:8" ht="40.5" customHeight="1">
      <c r="A347" s="1307"/>
      <c r="B347" s="1312"/>
      <c r="C347" s="385" t="s">
        <v>278</v>
      </c>
      <c r="D347" s="1304"/>
      <c r="E347" s="230">
        <v>3277872</v>
      </c>
      <c r="F347" s="230">
        <v>1173145</v>
      </c>
      <c r="G347" s="232">
        <f t="shared" si="13"/>
        <v>0.3578983560065799</v>
      </c>
      <c r="H347" s="20"/>
    </row>
    <row r="348" spans="1:7" ht="26.25" customHeight="1">
      <c r="A348" s="1307"/>
      <c r="B348" s="1312"/>
      <c r="C348" s="391" t="s">
        <v>276</v>
      </c>
      <c r="D348" s="389">
        <v>6208</v>
      </c>
      <c r="E348" s="169">
        <v>930000</v>
      </c>
      <c r="F348" s="169">
        <v>747326</v>
      </c>
      <c r="G348" s="171">
        <f t="shared" si="13"/>
        <v>0.8035763440860215</v>
      </c>
    </row>
    <row r="349" spans="1:7" ht="28.5" customHeight="1">
      <c r="A349" s="1307"/>
      <c r="B349" s="1312"/>
      <c r="C349" s="1109" t="s">
        <v>279</v>
      </c>
      <c r="D349" s="1303">
        <v>6209</v>
      </c>
      <c r="E349" s="230">
        <v>96781103</v>
      </c>
      <c r="F349" s="230">
        <v>87829232</v>
      </c>
      <c r="G349" s="232">
        <f t="shared" si="13"/>
        <v>0.9075039370030739</v>
      </c>
    </row>
    <row r="350" spans="1:7" ht="42.75" customHeight="1" thickBot="1">
      <c r="A350" s="1307"/>
      <c r="B350" s="1319"/>
      <c r="C350" s="393" t="s">
        <v>280</v>
      </c>
      <c r="D350" s="1305"/>
      <c r="E350" s="217">
        <v>490148</v>
      </c>
      <c r="F350" s="217">
        <v>384056</v>
      </c>
      <c r="G350" s="218">
        <f t="shared" si="13"/>
        <v>0.783551090690975</v>
      </c>
    </row>
    <row r="351" spans="1:7" ht="13.5" thickBot="1">
      <c r="A351" s="1307"/>
      <c r="B351" s="394">
        <v>75862</v>
      </c>
      <c r="C351" s="395" t="s">
        <v>281</v>
      </c>
      <c r="D351" s="395"/>
      <c r="E351" s="160">
        <f>SUM(E352,E355)</f>
        <v>89187108</v>
      </c>
      <c r="F351" s="160">
        <f>SUM(F352,F355)</f>
        <v>84803440</v>
      </c>
      <c r="G351" s="161">
        <f t="shared" si="13"/>
        <v>0.9508486361055681</v>
      </c>
    </row>
    <row r="352" spans="1:7" ht="12.75">
      <c r="A352" s="1307"/>
      <c r="B352" s="1310" t="s">
        <v>97</v>
      </c>
      <c r="C352" s="1310"/>
      <c r="D352" s="396"/>
      <c r="E352" s="183">
        <f>SUM(E353:E354)</f>
        <v>88086901</v>
      </c>
      <c r="F352" s="183">
        <f>SUM(F353:F354)</f>
        <v>83727792</v>
      </c>
      <c r="G352" s="184">
        <f t="shared" si="13"/>
        <v>0.9505135388972306</v>
      </c>
    </row>
    <row r="353" spans="1:7" ht="25.5">
      <c r="A353" s="1307"/>
      <c r="B353" s="1323"/>
      <c r="C353" s="385" t="s">
        <v>282</v>
      </c>
      <c r="D353" s="389">
        <v>2007</v>
      </c>
      <c r="E353" s="169">
        <v>43034281</v>
      </c>
      <c r="F353" s="169">
        <v>42557041</v>
      </c>
      <c r="G353" s="171">
        <f t="shared" si="13"/>
        <v>0.9889102364693859</v>
      </c>
    </row>
    <row r="354" spans="1:7" ht="25.5">
      <c r="A354" s="1307"/>
      <c r="B354" s="1324"/>
      <c r="C354" s="387" t="s">
        <v>283</v>
      </c>
      <c r="D354" s="388">
        <v>2009</v>
      </c>
      <c r="E354" s="169">
        <v>45052620</v>
      </c>
      <c r="F354" s="169">
        <v>41170751</v>
      </c>
      <c r="G354" s="171">
        <f t="shared" si="13"/>
        <v>0.9138369977151163</v>
      </c>
    </row>
    <row r="355" spans="1:7" ht="12.75">
      <c r="A355" s="1307"/>
      <c r="B355" s="1318" t="s">
        <v>103</v>
      </c>
      <c r="C355" s="1318"/>
      <c r="D355" s="397"/>
      <c r="E355" s="210">
        <f>SUM(E356:E357)</f>
        <v>1100207</v>
      </c>
      <c r="F355" s="210">
        <f>SUM(F356:F357)</f>
        <v>1075648</v>
      </c>
      <c r="G355" s="211">
        <f t="shared" si="13"/>
        <v>0.9776778369888576</v>
      </c>
    </row>
    <row r="356" spans="1:7" ht="25.5">
      <c r="A356" s="1307"/>
      <c r="B356" s="1311"/>
      <c r="C356" s="385" t="s">
        <v>282</v>
      </c>
      <c r="D356" s="389">
        <v>6207</v>
      </c>
      <c r="E356" s="169">
        <v>214052</v>
      </c>
      <c r="F356" s="169">
        <v>214052</v>
      </c>
      <c r="G356" s="171">
        <f t="shared" si="13"/>
        <v>1</v>
      </c>
    </row>
    <row r="357" spans="1:7" ht="26.25" thickBot="1">
      <c r="A357" s="1307"/>
      <c r="B357" s="1319"/>
      <c r="C357" s="398" t="s">
        <v>283</v>
      </c>
      <c r="D357" s="399">
        <v>6209</v>
      </c>
      <c r="E357" s="223">
        <v>886155</v>
      </c>
      <c r="F357" s="223">
        <v>861596</v>
      </c>
      <c r="G357" s="225">
        <f t="shared" si="13"/>
        <v>0.9722858867805294</v>
      </c>
    </row>
    <row r="358" spans="1:9" s="403" customFormat="1" ht="16.5" customHeight="1" thickBot="1">
      <c r="A358" s="314">
        <v>801</v>
      </c>
      <c r="B358" s="400"/>
      <c r="C358" s="401" t="s">
        <v>284</v>
      </c>
      <c r="D358" s="401"/>
      <c r="E358" s="156">
        <f>SUM(E359,E365,E371,E376,E386,E393)</f>
        <v>713525</v>
      </c>
      <c r="F358" s="156">
        <f>SUM(F359,F365,F371,F376,F386,F393)</f>
        <v>581132</v>
      </c>
      <c r="G358" s="157">
        <f t="shared" si="13"/>
        <v>0.814452191584037</v>
      </c>
      <c r="H358" s="402"/>
      <c r="I358" s="402"/>
    </row>
    <row r="359" spans="1:9" s="377" customFormat="1" ht="13.5" thickBot="1">
      <c r="A359" s="1308"/>
      <c r="B359" s="404">
        <v>80102</v>
      </c>
      <c r="C359" s="405" t="s">
        <v>285</v>
      </c>
      <c r="D359" s="405"/>
      <c r="E359" s="160">
        <f>SUM(E364,E360)</f>
        <v>3725</v>
      </c>
      <c r="F359" s="160">
        <f>SUM(F364,F360)</f>
        <v>9329</v>
      </c>
      <c r="G359" s="161">
        <f t="shared" si="13"/>
        <v>2.5044295302013424</v>
      </c>
      <c r="H359" s="376"/>
      <c r="I359" s="376"/>
    </row>
    <row r="360" spans="1:7" ht="12.75">
      <c r="A360" s="1309"/>
      <c r="B360" s="1310" t="s">
        <v>97</v>
      </c>
      <c r="C360" s="1310"/>
      <c r="D360" s="396"/>
      <c r="E360" s="183">
        <f>SUM(E361:E363)</f>
        <v>3725</v>
      </c>
      <c r="F360" s="183">
        <f>SUM(F361:F363)</f>
        <v>9329</v>
      </c>
      <c r="G360" s="184">
        <f t="shared" si="13"/>
        <v>2.5044295302013424</v>
      </c>
    </row>
    <row r="361" spans="1:7" ht="12.75">
      <c r="A361" s="1309"/>
      <c r="B361" s="1311"/>
      <c r="C361" s="204" t="s">
        <v>286</v>
      </c>
      <c r="D361" s="294" t="s">
        <v>102</v>
      </c>
      <c r="E361" s="169">
        <v>1600</v>
      </c>
      <c r="F361" s="169">
        <v>7218</v>
      </c>
      <c r="G361" s="171">
        <f t="shared" si="13"/>
        <v>4.51125</v>
      </c>
    </row>
    <row r="362" spans="1:7" ht="25.5">
      <c r="A362" s="1309"/>
      <c r="B362" s="1312"/>
      <c r="C362" s="326" t="s">
        <v>107</v>
      </c>
      <c r="D362" s="406" t="s">
        <v>132</v>
      </c>
      <c r="E362" s="169">
        <v>2125</v>
      </c>
      <c r="F362" s="169">
        <v>2104</v>
      </c>
      <c r="G362" s="171">
        <f t="shared" si="13"/>
        <v>0.9901176470588235</v>
      </c>
    </row>
    <row r="363" spans="1:7" ht="25.5">
      <c r="A363" s="1309"/>
      <c r="B363" s="1313"/>
      <c r="C363" s="326" t="s">
        <v>287</v>
      </c>
      <c r="D363" s="406" t="s">
        <v>288</v>
      </c>
      <c r="E363" s="169">
        <v>0</v>
      </c>
      <c r="F363" s="169">
        <v>7</v>
      </c>
      <c r="G363" s="171"/>
    </row>
    <row r="364" spans="1:7" ht="13.5" thickBot="1">
      <c r="A364" s="1309"/>
      <c r="B364" s="1314" t="s">
        <v>108</v>
      </c>
      <c r="C364" s="1314"/>
      <c r="D364" s="407"/>
      <c r="E364" s="189">
        <v>0</v>
      </c>
      <c r="F364" s="189">
        <v>0</v>
      </c>
      <c r="G364" s="190"/>
    </row>
    <row r="365" spans="1:7" s="377" customFormat="1" ht="13.5" thickBot="1">
      <c r="A365" s="1309"/>
      <c r="B365" s="404">
        <v>80130</v>
      </c>
      <c r="C365" s="405" t="s">
        <v>289</v>
      </c>
      <c r="D365" s="405"/>
      <c r="E365" s="160">
        <f>SUM(E369,E366)</f>
        <v>16414</v>
      </c>
      <c r="F365" s="160">
        <f>SUM(F369,F366)</f>
        <v>26756</v>
      </c>
      <c r="G365" s="161">
        <f aca="true" t="shared" si="14" ref="G365:G374">F365/E365</f>
        <v>1.6300718898501279</v>
      </c>
    </row>
    <row r="366" spans="1:7" ht="12.75" customHeight="1">
      <c r="A366" s="1309"/>
      <c r="B366" s="1315" t="s">
        <v>97</v>
      </c>
      <c r="C366" s="1316"/>
      <c r="D366" s="396"/>
      <c r="E366" s="183">
        <f>SUM(E367:E368)</f>
        <v>9414</v>
      </c>
      <c r="F366" s="183">
        <f>SUM(F367:F368)</f>
        <v>19196</v>
      </c>
      <c r="G366" s="184">
        <f t="shared" si="14"/>
        <v>2.0390907159549605</v>
      </c>
    </row>
    <row r="367" spans="1:7" ht="12.75">
      <c r="A367" s="1309"/>
      <c r="B367" s="1311"/>
      <c r="C367" s="219" t="s">
        <v>286</v>
      </c>
      <c r="D367" s="294" t="s">
        <v>102</v>
      </c>
      <c r="E367" s="169">
        <v>7535</v>
      </c>
      <c r="F367" s="169">
        <v>17218</v>
      </c>
      <c r="G367" s="171">
        <f t="shared" si="14"/>
        <v>2.2850696748506967</v>
      </c>
    </row>
    <row r="368" spans="1:7" ht="25.5">
      <c r="A368" s="1309"/>
      <c r="B368" s="1313"/>
      <c r="C368" s="326" t="s">
        <v>287</v>
      </c>
      <c r="D368" s="294" t="s">
        <v>288</v>
      </c>
      <c r="E368" s="169">
        <v>1879</v>
      </c>
      <c r="F368" s="169">
        <v>1978</v>
      </c>
      <c r="G368" s="171">
        <f t="shared" si="14"/>
        <v>1.0526875997871208</v>
      </c>
    </row>
    <row r="369" spans="1:7" ht="12.75">
      <c r="A369" s="1309"/>
      <c r="B369" s="1320" t="s">
        <v>103</v>
      </c>
      <c r="C369" s="1318"/>
      <c r="D369" s="408"/>
      <c r="E369" s="210">
        <f>SUM(E370)</f>
        <v>7000</v>
      </c>
      <c r="F369" s="210">
        <f>SUM(F370)</f>
        <v>7560</v>
      </c>
      <c r="G369" s="211">
        <f t="shared" si="14"/>
        <v>1.08</v>
      </c>
    </row>
    <row r="370" spans="1:7" ht="15.75" customHeight="1" thickBot="1">
      <c r="A370" s="1309"/>
      <c r="B370" s="409"/>
      <c r="C370" s="410" t="s">
        <v>286</v>
      </c>
      <c r="D370" s="411" t="s">
        <v>104</v>
      </c>
      <c r="E370" s="223">
        <v>7000</v>
      </c>
      <c r="F370" s="223">
        <v>7560</v>
      </c>
      <c r="G370" s="225">
        <f t="shared" si="14"/>
        <v>1.08</v>
      </c>
    </row>
    <row r="371" spans="1:7" s="377" customFormat="1" ht="13.5" thickBot="1">
      <c r="A371" s="1309"/>
      <c r="B371" s="404">
        <v>80141</v>
      </c>
      <c r="C371" s="405" t="s">
        <v>290</v>
      </c>
      <c r="D371" s="405"/>
      <c r="E371" s="160">
        <f>SUM(E372,E375)</f>
        <v>42125</v>
      </c>
      <c r="F371" s="160">
        <f>SUM(F372,F375)</f>
        <v>56384</v>
      </c>
      <c r="G371" s="161">
        <f t="shared" si="14"/>
        <v>1.3384925816023738</v>
      </c>
    </row>
    <row r="372" spans="1:7" ht="12.75">
      <c r="A372" s="1309"/>
      <c r="B372" s="1310" t="s">
        <v>97</v>
      </c>
      <c r="C372" s="1310"/>
      <c r="D372" s="412"/>
      <c r="E372" s="183">
        <f>SUM(E373:E374)</f>
        <v>42125</v>
      </c>
      <c r="F372" s="183">
        <f>SUM(F373:F374)</f>
        <v>56384</v>
      </c>
      <c r="G372" s="184">
        <f t="shared" si="14"/>
        <v>1.3384925816023738</v>
      </c>
    </row>
    <row r="373" spans="1:7" ht="12.75">
      <c r="A373" s="1309"/>
      <c r="B373" s="1312"/>
      <c r="C373" s="204" t="s">
        <v>286</v>
      </c>
      <c r="D373" s="294" t="s">
        <v>102</v>
      </c>
      <c r="E373" s="169">
        <v>5670</v>
      </c>
      <c r="F373" s="169">
        <v>16162</v>
      </c>
      <c r="G373" s="171">
        <f t="shared" si="14"/>
        <v>2.850440917107584</v>
      </c>
    </row>
    <row r="374" spans="1:7" ht="25.5">
      <c r="A374" s="1309"/>
      <c r="B374" s="1313"/>
      <c r="C374" s="326" t="s">
        <v>287</v>
      </c>
      <c r="D374" s="406" t="s">
        <v>288</v>
      </c>
      <c r="E374" s="166">
        <v>36455</v>
      </c>
      <c r="F374" s="166">
        <v>40222</v>
      </c>
      <c r="G374" s="171">
        <f t="shared" si="14"/>
        <v>1.1033328761486765</v>
      </c>
    </row>
    <row r="375" spans="1:7" ht="13.5" thickBot="1">
      <c r="A375" s="1309"/>
      <c r="B375" s="1321" t="s">
        <v>108</v>
      </c>
      <c r="C375" s="1322"/>
      <c r="D375" s="413"/>
      <c r="E375" s="175">
        <v>0</v>
      </c>
      <c r="F375" s="175">
        <v>0</v>
      </c>
      <c r="G375" s="176"/>
    </row>
    <row r="376" spans="1:7" s="377" customFormat="1" ht="13.5" thickBot="1">
      <c r="A376" s="1309"/>
      <c r="B376" s="404">
        <v>80146</v>
      </c>
      <c r="C376" s="405" t="s">
        <v>291</v>
      </c>
      <c r="D376" s="405"/>
      <c r="E376" s="160">
        <f>SUM(E384,E377)</f>
        <v>495110</v>
      </c>
      <c r="F376" s="160">
        <f>SUM(F384,F377)</f>
        <v>333397</v>
      </c>
      <c r="G376" s="161">
        <f aca="true" t="shared" si="15" ref="G376:G383">F376/E376</f>
        <v>0.6733796530064026</v>
      </c>
    </row>
    <row r="377" spans="1:7" ht="12.75">
      <c r="A377" s="1309"/>
      <c r="B377" s="1310" t="s">
        <v>97</v>
      </c>
      <c r="C377" s="1310"/>
      <c r="D377" s="396"/>
      <c r="E377" s="183">
        <f>SUM(E378:E383)</f>
        <v>495110</v>
      </c>
      <c r="F377" s="183">
        <f>SUM(F378:F383)</f>
        <v>333252</v>
      </c>
      <c r="G377" s="184">
        <f t="shared" si="15"/>
        <v>0.6730867887944093</v>
      </c>
    </row>
    <row r="378" spans="1:7" ht="39" customHeight="1">
      <c r="A378" s="1309"/>
      <c r="B378" s="1311"/>
      <c r="C378" s="450" t="s">
        <v>292</v>
      </c>
      <c r="D378" s="1330" t="s">
        <v>293</v>
      </c>
      <c r="E378" s="169">
        <v>175976</v>
      </c>
      <c r="F378" s="170">
        <v>148326</v>
      </c>
      <c r="G378" s="171">
        <f t="shared" si="15"/>
        <v>0.8428763013138155</v>
      </c>
    </row>
    <row r="379" spans="1:7" ht="54" customHeight="1" thickBot="1">
      <c r="A379" s="1309"/>
      <c r="B379" s="1312"/>
      <c r="C379" s="1112" t="s">
        <v>294</v>
      </c>
      <c r="D379" s="1331"/>
      <c r="E379" s="217">
        <v>136940</v>
      </c>
      <c r="F379" s="201">
        <v>27011</v>
      </c>
      <c r="G379" s="218">
        <f t="shared" si="15"/>
        <v>0.1972469694756828</v>
      </c>
    </row>
    <row r="380" spans="1:7" ht="37.5" customHeight="1">
      <c r="A380" s="1309"/>
      <c r="B380" s="1312"/>
      <c r="C380" s="1110" t="s">
        <v>295</v>
      </c>
      <c r="D380" s="1332" t="s">
        <v>296</v>
      </c>
      <c r="E380" s="1097">
        <v>31054</v>
      </c>
      <c r="F380" s="1098">
        <v>26175</v>
      </c>
      <c r="G380" s="1111">
        <f t="shared" si="15"/>
        <v>0.8428865846589811</v>
      </c>
    </row>
    <row r="381" spans="1:7" ht="54" customHeight="1">
      <c r="A381" s="1309"/>
      <c r="B381" s="1312"/>
      <c r="C381" s="414" t="s">
        <v>297</v>
      </c>
      <c r="D381" s="1333"/>
      <c r="E381" s="169">
        <v>24166</v>
      </c>
      <c r="F381" s="170">
        <v>4767</v>
      </c>
      <c r="G381" s="171">
        <f t="shared" si="15"/>
        <v>0.1972606140859058</v>
      </c>
    </row>
    <row r="382" spans="1:7" ht="26.25" customHeight="1">
      <c r="A382" s="1309"/>
      <c r="B382" s="1312"/>
      <c r="C382" s="385" t="s">
        <v>287</v>
      </c>
      <c r="D382" s="415" t="s">
        <v>288</v>
      </c>
      <c r="E382" s="169">
        <v>126791</v>
      </c>
      <c r="F382" s="169">
        <v>126790</v>
      </c>
      <c r="G382" s="171">
        <f t="shared" si="15"/>
        <v>0.9999921130048662</v>
      </c>
    </row>
    <row r="383" spans="1:7" ht="40.5" customHeight="1">
      <c r="A383" s="1309"/>
      <c r="B383" s="1313"/>
      <c r="C383" s="385" t="s">
        <v>150</v>
      </c>
      <c r="D383" s="415" t="s">
        <v>298</v>
      </c>
      <c r="E383" s="230">
        <v>183</v>
      </c>
      <c r="F383" s="230">
        <v>183</v>
      </c>
      <c r="G383" s="232">
        <f t="shared" si="15"/>
        <v>1</v>
      </c>
    </row>
    <row r="384" spans="1:7" ht="12.75">
      <c r="A384" s="1309"/>
      <c r="B384" s="1320" t="s">
        <v>103</v>
      </c>
      <c r="C384" s="1318"/>
      <c r="D384" s="390"/>
      <c r="E384" s="268">
        <f>SUM(E385)</f>
        <v>0</v>
      </c>
      <c r="F384" s="268">
        <f>SUM(F385)</f>
        <v>145</v>
      </c>
      <c r="G384" s="305"/>
    </row>
    <row r="385" spans="1:7" ht="13.5" thickBot="1">
      <c r="A385" s="1309"/>
      <c r="B385" s="416"/>
      <c r="C385" s="393" t="s">
        <v>299</v>
      </c>
      <c r="D385" s="417" t="s">
        <v>104</v>
      </c>
      <c r="E385" s="201">
        <v>0</v>
      </c>
      <c r="F385" s="201">
        <v>145</v>
      </c>
      <c r="G385" s="202"/>
    </row>
    <row r="386" spans="1:7" s="377" customFormat="1" ht="13.5" thickBot="1">
      <c r="A386" s="1309"/>
      <c r="B386" s="404">
        <v>80147</v>
      </c>
      <c r="C386" s="405" t="s">
        <v>300</v>
      </c>
      <c r="D386" s="405"/>
      <c r="E386" s="160">
        <f>SUM(E387,E392)</f>
        <v>38909</v>
      </c>
      <c r="F386" s="160">
        <f>SUM(F387,F392)</f>
        <v>37588</v>
      </c>
      <c r="G386" s="161">
        <f aca="true" t="shared" si="16" ref="G386:G391">F386/E386</f>
        <v>0.966048986095762</v>
      </c>
    </row>
    <row r="387" spans="1:7" ht="12.75">
      <c r="A387" s="1309"/>
      <c r="B387" s="1310" t="s">
        <v>97</v>
      </c>
      <c r="C387" s="1310"/>
      <c r="D387" s="396"/>
      <c r="E387" s="183">
        <f>SUM(E388:E391)</f>
        <v>38909</v>
      </c>
      <c r="F387" s="183">
        <f>SUM(F388:F391)</f>
        <v>37588</v>
      </c>
      <c r="G387" s="184">
        <f t="shared" si="16"/>
        <v>0.966048986095762</v>
      </c>
    </row>
    <row r="388" spans="1:7" ht="12.75">
      <c r="A388" s="1309"/>
      <c r="B388" s="418"/>
      <c r="C388" s="1285" t="s">
        <v>286</v>
      </c>
      <c r="D388" s="294" t="s">
        <v>99</v>
      </c>
      <c r="E388" s="169">
        <v>840</v>
      </c>
      <c r="F388" s="169">
        <v>840</v>
      </c>
      <c r="G388" s="171">
        <f t="shared" si="16"/>
        <v>1</v>
      </c>
    </row>
    <row r="389" spans="1:7" ht="12.75">
      <c r="A389" s="1309"/>
      <c r="B389" s="419"/>
      <c r="C389" s="1286"/>
      <c r="D389" s="294" t="s">
        <v>100</v>
      </c>
      <c r="E389" s="166">
        <v>6000</v>
      </c>
      <c r="F389" s="166">
        <v>4436</v>
      </c>
      <c r="G389" s="168">
        <f t="shared" si="16"/>
        <v>0.7393333333333333</v>
      </c>
    </row>
    <row r="390" spans="1:7" ht="12.75">
      <c r="A390" s="1309"/>
      <c r="B390" s="419"/>
      <c r="C390" s="1287"/>
      <c r="D390" s="294" t="s">
        <v>102</v>
      </c>
      <c r="E390" s="169">
        <v>29816</v>
      </c>
      <c r="F390" s="169">
        <v>30052</v>
      </c>
      <c r="G390" s="171">
        <f t="shared" si="16"/>
        <v>1.007915213308291</v>
      </c>
    </row>
    <row r="391" spans="1:7" ht="25.5">
      <c r="A391" s="1309"/>
      <c r="B391" s="420"/>
      <c r="C391" s="271" t="s">
        <v>287</v>
      </c>
      <c r="D391" s="406" t="s">
        <v>288</v>
      </c>
      <c r="E391" s="230">
        <v>2253</v>
      </c>
      <c r="F391" s="230">
        <v>2260</v>
      </c>
      <c r="G391" s="232">
        <f t="shared" si="16"/>
        <v>1.0031069684864624</v>
      </c>
    </row>
    <row r="392" spans="1:7" ht="13.5" thickBot="1">
      <c r="A392" s="1309"/>
      <c r="B392" s="1314" t="s">
        <v>108</v>
      </c>
      <c r="C392" s="1314"/>
      <c r="D392" s="421"/>
      <c r="E392" s="175">
        <v>0</v>
      </c>
      <c r="F392" s="175">
        <v>0</v>
      </c>
      <c r="G392" s="176"/>
    </row>
    <row r="393" spans="1:7" s="377" customFormat="1" ht="13.5" thickBot="1">
      <c r="A393" s="422"/>
      <c r="B393" s="404">
        <v>80195</v>
      </c>
      <c r="C393" s="405" t="s">
        <v>15</v>
      </c>
      <c r="D393" s="405"/>
      <c r="E393" s="160">
        <f>SUM(E394,E400)</f>
        <v>117242</v>
      </c>
      <c r="F393" s="160">
        <f>SUM(F394,F400)</f>
        <v>117678</v>
      </c>
      <c r="G393" s="161">
        <f>F393/E393</f>
        <v>1.0037188038416267</v>
      </c>
    </row>
    <row r="394" spans="1:7" ht="12.75">
      <c r="A394" s="422"/>
      <c r="B394" s="1310" t="s">
        <v>97</v>
      </c>
      <c r="C394" s="1325"/>
      <c r="D394" s="412"/>
      <c r="E394" s="183">
        <f>SUM(E395:E399)</f>
        <v>110824</v>
      </c>
      <c r="F394" s="183">
        <f>SUM(F395:F399)</f>
        <v>111260</v>
      </c>
      <c r="G394" s="184">
        <f>F394/E394</f>
        <v>1.003934165884646</v>
      </c>
    </row>
    <row r="395" spans="1:7" ht="18.75" customHeight="1">
      <c r="A395" s="422"/>
      <c r="B395" s="1311"/>
      <c r="C395" s="242" t="s">
        <v>301</v>
      </c>
      <c r="D395" s="294" t="s">
        <v>102</v>
      </c>
      <c r="E395" s="169">
        <v>0</v>
      </c>
      <c r="F395" s="169">
        <v>49</v>
      </c>
      <c r="G395" s="171"/>
    </row>
    <row r="396" spans="1:7" ht="54.75" customHeight="1">
      <c r="A396" s="422"/>
      <c r="B396" s="1312"/>
      <c r="C396" s="251" t="s">
        <v>302</v>
      </c>
      <c r="D396" s="294" t="s">
        <v>303</v>
      </c>
      <c r="E396" s="169">
        <v>13452</v>
      </c>
      <c r="F396" s="169">
        <v>12738</v>
      </c>
      <c r="G396" s="171">
        <f aca="true" t="shared" si="17" ref="G396:G408">F396/E396</f>
        <v>0.9469223907225691</v>
      </c>
    </row>
    <row r="397" spans="1:7" ht="32.25" customHeight="1">
      <c r="A397" s="422"/>
      <c r="B397" s="1312"/>
      <c r="C397" s="1326" t="s">
        <v>304</v>
      </c>
      <c r="D397" s="406" t="s">
        <v>305</v>
      </c>
      <c r="E397" s="166">
        <v>22</v>
      </c>
      <c r="F397" s="166">
        <v>1108</v>
      </c>
      <c r="G397" s="168">
        <f t="shared" si="17"/>
        <v>50.36363636363637</v>
      </c>
    </row>
    <row r="398" spans="1:7" ht="27.75" customHeight="1">
      <c r="A398" s="422"/>
      <c r="B398" s="1312"/>
      <c r="C398" s="1327"/>
      <c r="D398" s="294" t="s">
        <v>298</v>
      </c>
      <c r="E398" s="169">
        <v>80</v>
      </c>
      <c r="F398" s="169">
        <v>108</v>
      </c>
      <c r="G398" s="171">
        <f t="shared" si="17"/>
        <v>1.35</v>
      </c>
    </row>
    <row r="399" spans="1:7" ht="42" customHeight="1" thickBot="1">
      <c r="A399" s="422"/>
      <c r="B399" s="1313"/>
      <c r="C399" s="423" t="s">
        <v>150</v>
      </c>
      <c r="D399" s="406" t="s">
        <v>298</v>
      </c>
      <c r="E399" s="231">
        <v>97270</v>
      </c>
      <c r="F399" s="231">
        <v>97257</v>
      </c>
      <c r="G399" s="232">
        <f t="shared" si="17"/>
        <v>0.9998663513930297</v>
      </c>
    </row>
    <row r="400" spans="1:7" ht="13.5" thickBot="1">
      <c r="A400" s="422"/>
      <c r="B400" s="1321" t="s">
        <v>103</v>
      </c>
      <c r="C400" s="1322"/>
      <c r="D400" s="424"/>
      <c r="E400" s="175">
        <f>E402+E401</f>
        <v>6418</v>
      </c>
      <c r="F400" s="175">
        <f>F402+F401</f>
        <v>6418</v>
      </c>
      <c r="G400" s="184">
        <f t="shared" si="17"/>
        <v>1</v>
      </c>
    </row>
    <row r="401" spans="1:7" ht="57.75" customHeight="1">
      <c r="A401" s="422"/>
      <c r="B401" s="425"/>
      <c r="C401" s="426" t="s">
        <v>304</v>
      </c>
      <c r="D401" s="406" t="s">
        <v>217</v>
      </c>
      <c r="E401" s="230">
        <v>322</v>
      </c>
      <c r="F401" s="230">
        <v>322</v>
      </c>
      <c r="G401" s="232">
        <f t="shared" si="17"/>
        <v>1</v>
      </c>
    </row>
    <row r="402" spans="1:7" ht="40.5" customHeight="1" thickBot="1">
      <c r="A402" s="422"/>
      <c r="B402" s="420"/>
      <c r="C402" s="1114" t="s">
        <v>150</v>
      </c>
      <c r="D402" s="1103" t="s">
        <v>306</v>
      </c>
      <c r="E402" s="170">
        <v>6096</v>
      </c>
      <c r="F402" s="169">
        <v>6096</v>
      </c>
      <c r="G402" s="171">
        <f t="shared" si="17"/>
        <v>1</v>
      </c>
    </row>
    <row r="403" spans="1:7" s="403" customFormat="1" ht="13.5" thickBot="1">
      <c r="A403" s="314">
        <v>803</v>
      </c>
      <c r="B403" s="427"/>
      <c r="C403" s="1113" t="s">
        <v>307</v>
      </c>
      <c r="D403" s="1113"/>
      <c r="E403" s="256">
        <f>SUM(E404)</f>
        <v>290514</v>
      </c>
      <c r="F403" s="256">
        <f>SUM(F404)</f>
        <v>274783</v>
      </c>
      <c r="G403" s="257">
        <f t="shared" si="17"/>
        <v>0.9458511465884605</v>
      </c>
    </row>
    <row r="404" spans="1:7" s="377" customFormat="1" ht="13.5" thickBot="1">
      <c r="A404" s="422"/>
      <c r="B404" s="429">
        <v>80309</v>
      </c>
      <c r="C404" s="395" t="s">
        <v>308</v>
      </c>
      <c r="D404" s="395"/>
      <c r="E404" s="160">
        <f>SUM(E405,E409)</f>
        <v>290514</v>
      </c>
      <c r="F404" s="160">
        <f>SUM(F405,F409)</f>
        <v>274783</v>
      </c>
      <c r="G404" s="161">
        <f t="shared" si="17"/>
        <v>0.9458511465884605</v>
      </c>
    </row>
    <row r="405" spans="1:7" ht="12.75" customHeight="1">
      <c r="A405" s="422"/>
      <c r="B405" s="1325" t="s">
        <v>97</v>
      </c>
      <c r="C405" s="1325"/>
      <c r="D405" s="412"/>
      <c r="E405" s="183">
        <f>SUM(E406:E408)</f>
        <v>290514</v>
      </c>
      <c r="F405" s="183">
        <f>SUM(F406:F408)</f>
        <v>274783</v>
      </c>
      <c r="G405" s="184">
        <f t="shared" si="17"/>
        <v>0.9458511465884605</v>
      </c>
    </row>
    <row r="406" spans="1:7" ht="27.75" customHeight="1">
      <c r="A406" s="422"/>
      <c r="B406" s="1311"/>
      <c r="C406" s="385" t="s">
        <v>309</v>
      </c>
      <c r="D406" s="415" t="s">
        <v>310</v>
      </c>
      <c r="E406" s="170">
        <v>12488</v>
      </c>
      <c r="F406" s="170">
        <v>7323</v>
      </c>
      <c r="G406" s="430">
        <f t="shared" si="17"/>
        <v>0.5864029468289558</v>
      </c>
    </row>
    <row r="407" spans="1:7" ht="15.75" customHeight="1">
      <c r="A407" s="422"/>
      <c r="B407" s="1312"/>
      <c r="C407" s="1328" t="s">
        <v>311</v>
      </c>
      <c r="D407" s="415" t="s">
        <v>312</v>
      </c>
      <c r="E407" s="170">
        <v>248676</v>
      </c>
      <c r="F407" s="170">
        <v>227341</v>
      </c>
      <c r="G407" s="430">
        <f t="shared" si="17"/>
        <v>0.9142056330325403</v>
      </c>
    </row>
    <row r="408" spans="1:7" ht="15" customHeight="1">
      <c r="A408" s="422"/>
      <c r="B408" s="1313"/>
      <c r="C408" s="1329"/>
      <c r="D408" s="415" t="s">
        <v>313</v>
      </c>
      <c r="E408" s="170">
        <v>29350</v>
      </c>
      <c r="F408" s="170">
        <v>40119</v>
      </c>
      <c r="G408" s="430">
        <f t="shared" si="17"/>
        <v>1.366916524701874</v>
      </c>
    </row>
    <row r="409" spans="1:7" ht="12.75" customHeight="1" thickBot="1">
      <c r="A409" s="422"/>
      <c r="B409" s="1318" t="s">
        <v>108</v>
      </c>
      <c r="C409" s="1318"/>
      <c r="D409" s="390"/>
      <c r="E409" s="210">
        <v>0</v>
      </c>
      <c r="F409" s="210">
        <v>0</v>
      </c>
      <c r="G409" s="211"/>
    </row>
    <row r="410" spans="1:7" s="403" customFormat="1" ht="13.5" thickBot="1">
      <c r="A410" s="314">
        <v>851</v>
      </c>
      <c r="B410" s="427"/>
      <c r="C410" s="428" t="s">
        <v>56</v>
      </c>
      <c r="D410" s="428"/>
      <c r="E410" s="156">
        <f>SUM(E411,E416,E420,E434,E424,E429)</f>
        <v>180545</v>
      </c>
      <c r="F410" s="156">
        <f>SUM(F411,F416,F420,F434,F424,F429)</f>
        <v>705239</v>
      </c>
      <c r="G410" s="157">
        <f>F410/E410</f>
        <v>3.9061674374809603</v>
      </c>
    </row>
    <row r="411" spans="1:9" s="377" customFormat="1" ht="13.5" thickBot="1">
      <c r="A411" s="422"/>
      <c r="B411" s="429">
        <v>85111</v>
      </c>
      <c r="C411" s="395" t="s">
        <v>314</v>
      </c>
      <c r="D411" s="395"/>
      <c r="E411" s="160">
        <f>SUM(E412,E414)</f>
        <v>53445</v>
      </c>
      <c r="F411" s="160">
        <f>SUM(F412,F414)</f>
        <v>565365</v>
      </c>
      <c r="G411" s="161">
        <f>F411/E411</f>
        <v>10.578445130508</v>
      </c>
      <c r="H411" s="376"/>
      <c r="I411" s="376"/>
    </row>
    <row r="412" spans="1:9" ht="12.75" customHeight="1">
      <c r="A412" s="422"/>
      <c r="B412" s="1325" t="s">
        <v>97</v>
      </c>
      <c r="C412" s="1325"/>
      <c r="D412" s="412"/>
      <c r="E412" s="183">
        <f>SUM(E413)</f>
        <v>0</v>
      </c>
      <c r="F412" s="183">
        <f>SUM(F413)</f>
        <v>222</v>
      </c>
      <c r="G412" s="184"/>
      <c r="H412" s="20"/>
      <c r="I412" s="20"/>
    </row>
    <row r="413" spans="1:7" ht="26.25" customHeight="1">
      <c r="A413" s="422"/>
      <c r="B413" s="431"/>
      <c r="C413" s="385" t="s">
        <v>315</v>
      </c>
      <c r="D413" s="389">
        <v>2910</v>
      </c>
      <c r="E413" s="170">
        <v>0</v>
      </c>
      <c r="F413" s="170">
        <v>222</v>
      </c>
      <c r="G413" s="430"/>
    </row>
    <row r="414" spans="1:7" ht="12.75" customHeight="1">
      <c r="A414" s="422"/>
      <c r="B414" s="1318" t="s">
        <v>103</v>
      </c>
      <c r="C414" s="1318"/>
      <c r="D414" s="390"/>
      <c r="E414" s="210">
        <f>SUM(E415)</f>
        <v>53445</v>
      </c>
      <c r="F414" s="210">
        <f>SUM(F415)</f>
        <v>565143</v>
      </c>
      <c r="G414" s="211">
        <f>F414/E414</f>
        <v>10.574291327532977</v>
      </c>
    </row>
    <row r="415" spans="1:7" ht="26.25" thickBot="1">
      <c r="A415" s="422"/>
      <c r="B415" s="432"/>
      <c r="C415" s="433" t="s">
        <v>315</v>
      </c>
      <c r="D415" s="434">
        <v>6660</v>
      </c>
      <c r="E415" s="217">
        <v>53445</v>
      </c>
      <c r="F415" s="201">
        <v>565143</v>
      </c>
      <c r="G415" s="218">
        <f>F415/E415</f>
        <v>10.574291327532977</v>
      </c>
    </row>
    <row r="416" spans="1:7" s="377" customFormat="1" ht="13.5" thickBot="1">
      <c r="A416" s="422"/>
      <c r="B416" s="429">
        <v>85121</v>
      </c>
      <c r="C416" s="395" t="s">
        <v>316</v>
      </c>
      <c r="D416" s="395"/>
      <c r="E416" s="160">
        <f>SUM(E417:E418)</f>
        <v>0</v>
      </c>
      <c r="F416" s="160">
        <f>SUM(F417:F418)</f>
        <v>942</v>
      </c>
      <c r="G416" s="161"/>
    </row>
    <row r="417" spans="1:7" ht="12.75" customHeight="1">
      <c r="A417" s="422"/>
      <c r="B417" s="1325" t="s">
        <v>156</v>
      </c>
      <c r="C417" s="1325"/>
      <c r="D417" s="412"/>
      <c r="E417" s="183">
        <v>0</v>
      </c>
      <c r="F417" s="183">
        <v>0</v>
      </c>
      <c r="G417" s="184"/>
    </row>
    <row r="418" spans="1:7" ht="12.75" customHeight="1">
      <c r="A418" s="422"/>
      <c r="B418" s="1318" t="s">
        <v>103</v>
      </c>
      <c r="C418" s="1318"/>
      <c r="D418" s="390"/>
      <c r="E418" s="210">
        <f>SUM(E419)</f>
        <v>0</v>
      </c>
      <c r="F418" s="210">
        <f>SUM(F419)</f>
        <v>942</v>
      </c>
      <c r="G418" s="211"/>
    </row>
    <row r="419" spans="1:7" ht="26.25" thickBot="1">
      <c r="A419" s="422"/>
      <c r="B419" s="435"/>
      <c r="C419" s="398" t="s">
        <v>315</v>
      </c>
      <c r="D419" s="399">
        <v>6660</v>
      </c>
      <c r="E419" s="217">
        <v>0</v>
      </c>
      <c r="F419" s="201">
        <v>942</v>
      </c>
      <c r="G419" s="218"/>
    </row>
    <row r="420" spans="1:7" s="377" customFormat="1" ht="13.5" thickBot="1">
      <c r="A420" s="1309"/>
      <c r="B420" s="429">
        <v>85141</v>
      </c>
      <c r="C420" s="395" t="s">
        <v>17</v>
      </c>
      <c r="D420" s="395"/>
      <c r="E420" s="160">
        <f>SUM(E421:E422)</f>
        <v>100000</v>
      </c>
      <c r="F420" s="160">
        <f>SUM(F421:F422)</f>
        <v>100000</v>
      </c>
      <c r="G420" s="161">
        <f>F420/E420</f>
        <v>1</v>
      </c>
    </row>
    <row r="421" spans="1:7" ht="12.75" customHeight="1">
      <c r="A421" s="1309"/>
      <c r="B421" s="1310" t="s">
        <v>156</v>
      </c>
      <c r="C421" s="1310"/>
      <c r="D421" s="396"/>
      <c r="E421" s="183">
        <v>0</v>
      </c>
      <c r="F421" s="183">
        <v>0</v>
      </c>
      <c r="G421" s="184"/>
    </row>
    <row r="422" spans="1:7" ht="12.75" customHeight="1">
      <c r="A422" s="1309"/>
      <c r="B422" s="1318" t="s">
        <v>103</v>
      </c>
      <c r="C422" s="1318"/>
      <c r="D422" s="390"/>
      <c r="E422" s="210">
        <f>SUM(E423)</f>
        <v>100000</v>
      </c>
      <c r="F422" s="210">
        <f>SUM(F423)</f>
        <v>100000</v>
      </c>
      <c r="G422" s="211">
        <f>F422/E422</f>
        <v>1</v>
      </c>
    </row>
    <row r="423" spans="1:7" ht="39" thickBot="1">
      <c r="A423" s="1309"/>
      <c r="B423" s="432"/>
      <c r="C423" s="433" t="s">
        <v>117</v>
      </c>
      <c r="D423" s="434">
        <v>6510</v>
      </c>
      <c r="E423" s="217">
        <v>100000</v>
      </c>
      <c r="F423" s="201">
        <v>100000</v>
      </c>
      <c r="G423" s="218">
        <f>F423/E423</f>
        <v>1</v>
      </c>
    </row>
    <row r="424" spans="1:7" s="377" customFormat="1" ht="13.5" thickBot="1">
      <c r="A424" s="1309"/>
      <c r="B424" s="429">
        <v>85153</v>
      </c>
      <c r="C424" s="395" t="s">
        <v>317</v>
      </c>
      <c r="D424" s="395"/>
      <c r="E424" s="290">
        <f>SUM(E425,E428)</f>
        <v>0</v>
      </c>
      <c r="F424" s="290">
        <f>SUM(F425,F428)</f>
        <v>10980</v>
      </c>
      <c r="G424" s="291"/>
    </row>
    <row r="425" spans="1:7" ht="12.75" customHeight="1">
      <c r="A425" s="1309"/>
      <c r="B425" s="1310" t="s">
        <v>97</v>
      </c>
      <c r="C425" s="1310"/>
      <c r="D425" s="396"/>
      <c r="E425" s="183">
        <f>SUM(E426:E427)</f>
        <v>0</v>
      </c>
      <c r="F425" s="183">
        <f>SUM(F426:F427)</f>
        <v>10980</v>
      </c>
      <c r="G425" s="184"/>
    </row>
    <row r="426" spans="1:7" ht="25.5">
      <c r="A426" s="1309"/>
      <c r="B426" s="1323"/>
      <c r="C426" s="387" t="s">
        <v>318</v>
      </c>
      <c r="D426" s="436" t="s">
        <v>138</v>
      </c>
      <c r="E426" s="169">
        <v>0</v>
      </c>
      <c r="F426" s="170">
        <v>48</v>
      </c>
      <c r="G426" s="171"/>
    </row>
    <row r="427" spans="1:7" ht="25.5">
      <c r="A427" s="1309"/>
      <c r="B427" s="1324"/>
      <c r="C427" s="437" t="s">
        <v>238</v>
      </c>
      <c r="D427" s="436" t="s">
        <v>319</v>
      </c>
      <c r="E427" s="169">
        <v>0</v>
      </c>
      <c r="F427" s="170">
        <v>10932</v>
      </c>
      <c r="G427" s="171"/>
    </row>
    <row r="428" spans="1:7" ht="13.5" thickBot="1">
      <c r="A428" s="1309"/>
      <c r="B428" s="1314" t="s">
        <v>108</v>
      </c>
      <c r="C428" s="1325"/>
      <c r="D428" s="412"/>
      <c r="E428" s="189">
        <v>0</v>
      </c>
      <c r="F428" s="189">
        <v>0</v>
      </c>
      <c r="G428" s="190"/>
    </row>
    <row r="429" spans="1:7" s="377" customFormat="1" ht="13.5" thickBot="1">
      <c r="A429" s="1309"/>
      <c r="B429" s="429">
        <v>85154</v>
      </c>
      <c r="C429" s="395" t="s">
        <v>320</v>
      </c>
      <c r="D429" s="395"/>
      <c r="E429" s="290">
        <f>SUM(E430,E433)</f>
        <v>0</v>
      </c>
      <c r="F429" s="290">
        <f>SUM(F430,F433)</f>
        <v>1463</v>
      </c>
      <c r="G429" s="291"/>
    </row>
    <row r="430" spans="1:7" ht="12.75" customHeight="1">
      <c r="A430" s="1309"/>
      <c r="B430" s="1310" t="s">
        <v>97</v>
      </c>
      <c r="C430" s="1310"/>
      <c r="D430" s="396"/>
      <c r="E430" s="183">
        <f>SUM(E431:E432)</f>
        <v>0</v>
      </c>
      <c r="F430" s="183">
        <f>SUM(F431:F432)</f>
        <v>1463</v>
      </c>
      <c r="G430" s="184"/>
    </row>
    <row r="431" spans="1:7" ht="25.5">
      <c r="A431" s="1309"/>
      <c r="B431" s="1323"/>
      <c r="C431" s="387" t="s">
        <v>321</v>
      </c>
      <c r="D431" s="436" t="s">
        <v>138</v>
      </c>
      <c r="E431" s="169">
        <v>0</v>
      </c>
      <c r="F431" s="170">
        <v>24</v>
      </c>
      <c r="G431" s="171"/>
    </row>
    <row r="432" spans="1:7" ht="25.5">
      <c r="A432" s="1309"/>
      <c r="B432" s="1324"/>
      <c r="C432" s="398" t="s">
        <v>238</v>
      </c>
      <c r="D432" s="438" t="s">
        <v>319</v>
      </c>
      <c r="E432" s="230">
        <v>0</v>
      </c>
      <c r="F432" s="231">
        <v>1439</v>
      </c>
      <c r="G432" s="232"/>
    </row>
    <row r="433" spans="1:7" ht="13.5" thickBot="1">
      <c r="A433" s="1309"/>
      <c r="B433" s="1321" t="s">
        <v>108</v>
      </c>
      <c r="C433" s="1322"/>
      <c r="D433" s="413"/>
      <c r="E433" s="175">
        <v>0</v>
      </c>
      <c r="F433" s="175">
        <v>0</v>
      </c>
      <c r="G433" s="176"/>
    </row>
    <row r="434" spans="1:7" s="377" customFormat="1" ht="26.25" thickBot="1">
      <c r="A434" s="1309"/>
      <c r="B434" s="429">
        <v>85156</v>
      </c>
      <c r="C434" s="395" t="s">
        <v>322</v>
      </c>
      <c r="D434" s="395"/>
      <c r="E434" s="290">
        <f>SUM(E435,E437)</f>
        <v>27100</v>
      </c>
      <c r="F434" s="290">
        <f>SUM(F435,F437)</f>
        <v>26489</v>
      </c>
      <c r="G434" s="291">
        <f>F434/E434</f>
        <v>0.9774538745387454</v>
      </c>
    </row>
    <row r="435" spans="1:7" ht="12.75" customHeight="1">
      <c r="A435" s="1309"/>
      <c r="B435" s="1310" t="s">
        <v>97</v>
      </c>
      <c r="C435" s="1310"/>
      <c r="D435" s="396"/>
      <c r="E435" s="183">
        <f>SUM(E436)</f>
        <v>27100</v>
      </c>
      <c r="F435" s="183">
        <f>SUM(F436)</f>
        <v>26489</v>
      </c>
      <c r="G435" s="184">
        <f>F435/E435</f>
        <v>0.9774538745387454</v>
      </c>
    </row>
    <row r="436" spans="1:7" ht="29.25" customHeight="1">
      <c r="A436" s="1309"/>
      <c r="B436" s="439"/>
      <c r="C436" s="387" t="s">
        <v>107</v>
      </c>
      <c r="D436" s="388">
        <v>2210</v>
      </c>
      <c r="E436" s="169">
        <v>27100</v>
      </c>
      <c r="F436" s="170">
        <v>26489</v>
      </c>
      <c r="G436" s="171">
        <f>F436/E436</f>
        <v>0.9774538745387454</v>
      </c>
    </row>
    <row r="437" spans="1:7" ht="13.5" thickBot="1">
      <c r="A437" s="1334"/>
      <c r="B437" s="1337" t="s">
        <v>108</v>
      </c>
      <c r="C437" s="1338"/>
      <c r="D437" s="1117"/>
      <c r="E437" s="210">
        <v>0</v>
      </c>
      <c r="F437" s="210">
        <v>0</v>
      </c>
      <c r="G437" s="211"/>
    </row>
    <row r="438" spans="1:9" s="403" customFormat="1" ht="13.5" thickBot="1">
      <c r="A438" s="314">
        <v>852</v>
      </c>
      <c r="B438" s="1115"/>
      <c r="C438" s="1116" t="s">
        <v>57</v>
      </c>
      <c r="D438" s="1116"/>
      <c r="E438" s="256">
        <f>SUM(E439,E445,E452,E460,E464,E468,E477,E473,)</f>
        <v>8143065</v>
      </c>
      <c r="F438" s="256">
        <f>SUM(F439,F445,F452,F460,F464,F468,F477,F473,)</f>
        <v>11679730</v>
      </c>
      <c r="G438" s="257">
        <f>F438/E438</f>
        <v>1.4343161942094285</v>
      </c>
      <c r="H438" s="402"/>
      <c r="I438" s="402"/>
    </row>
    <row r="439" spans="1:9" s="377" customFormat="1" ht="13.5" thickBot="1">
      <c r="A439" s="422"/>
      <c r="B439" s="429">
        <v>85205</v>
      </c>
      <c r="C439" s="395" t="s">
        <v>323</v>
      </c>
      <c r="D439" s="395"/>
      <c r="E439" s="290">
        <f>SUM(E440,E444)</f>
        <v>15000</v>
      </c>
      <c r="F439" s="290">
        <f>SUM(F440,F444)</f>
        <v>15232</v>
      </c>
      <c r="G439" s="291">
        <f>F439/E439</f>
        <v>1.0154666666666667</v>
      </c>
      <c r="H439" s="376"/>
      <c r="I439" s="376"/>
    </row>
    <row r="440" spans="1:7" ht="12.75" customHeight="1">
      <c r="A440" s="422"/>
      <c r="B440" s="1310" t="s">
        <v>97</v>
      </c>
      <c r="C440" s="1310"/>
      <c r="D440" s="396"/>
      <c r="E440" s="183">
        <f>SUM(E441:E443)</f>
        <v>15000</v>
      </c>
      <c r="F440" s="183">
        <f>SUM(F441:F443)</f>
        <v>15232</v>
      </c>
      <c r="G440" s="184">
        <f>F440/E440</f>
        <v>1.0154666666666667</v>
      </c>
    </row>
    <row r="441" spans="1:7" ht="25.5" customHeight="1">
      <c r="A441" s="422"/>
      <c r="B441" s="1323"/>
      <c r="C441" s="440" t="s">
        <v>321</v>
      </c>
      <c r="D441" s="441" t="s">
        <v>138</v>
      </c>
      <c r="E441" s="169">
        <v>0</v>
      </c>
      <c r="F441" s="170">
        <v>32</v>
      </c>
      <c r="G441" s="171"/>
    </row>
    <row r="442" spans="1:7" ht="25.5" customHeight="1">
      <c r="A442" s="422"/>
      <c r="B442" s="1335"/>
      <c r="C442" s="387" t="s">
        <v>182</v>
      </c>
      <c r="D442" s="388">
        <v>2230</v>
      </c>
      <c r="E442" s="169">
        <v>15000</v>
      </c>
      <c r="F442" s="170">
        <v>15000</v>
      </c>
      <c r="G442" s="171">
        <f>F442/E442</f>
        <v>1</v>
      </c>
    </row>
    <row r="443" spans="1:7" ht="25.5" customHeight="1">
      <c r="A443" s="422"/>
      <c r="B443" s="1324"/>
      <c r="C443" s="398" t="s">
        <v>238</v>
      </c>
      <c r="D443" s="399">
        <v>2910</v>
      </c>
      <c r="E443" s="169">
        <v>0</v>
      </c>
      <c r="F443" s="170">
        <v>200</v>
      </c>
      <c r="G443" s="171"/>
    </row>
    <row r="444" spans="1:7" ht="13.5" thickBot="1">
      <c r="A444" s="422"/>
      <c r="B444" s="1321" t="s">
        <v>108</v>
      </c>
      <c r="C444" s="1322"/>
      <c r="D444" s="413"/>
      <c r="E444" s="189">
        <v>0</v>
      </c>
      <c r="F444" s="189">
        <v>0</v>
      </c>
      <c r="G444" s="190"/>
    </row>
    <row r="445" spans="1:8" s="377" customFormat="1" ht="26.25" thickBot="1">
      <c r="A445" s="442"/>
      <c r="B445" s="429">
        <v>85212</v>
      </c>
      <c r="C445" s="395" t="s">
        <v>324</v>
      </c>
      <c r="D445" s="395"/>
      <c r="E445" s="160">
        <f>SUM(E446,E450)</f>
        <v>2109707</v>
      </c>
      <c r="F445" s="160">
        <f>SUM(F446,F450)</f>
        <v>2100897</v>
      </c>
      <c r="G445" s="161">
        <f>F445/E445</f>
        <v>0.9958240646686957</v>
      </c>
      <c r="H445" s="376"/>
    </row>
    <row r="446" spans="1:7" ht="12.75">
      <c r="A446" s="442"/>
      <c r="B446" s="1310" t="s">
        <v>97</v>
      </c>
      <c r="C446" s="1310"/>
      <c r="D446" s="396"/>
      <c r="E446" s="183">
        <f>SUM(E447:E449)</f>
        <v>2067013</v>
      </c>
      <c r="F446" s="183">
        <f>SUM(F447:F449)</f>
        <v>2058283</v>
      </c>
      <c r="G446" s="184">
        <f>F446/E446</f>
        <v>0.9957765142260837</v>
      </c>
    </row>
    <row r="447" spans="1:7" ht="24" customHeight="1">
      <c r="A447" s="442"/>
      <c r="B447" s="1311"/>
      <c r="C447" s="385" t="s">
        <v>325</v>
      </c>
      <c r="D447" s="415" t="s">
        <v>102</v>
      </c>
      <c r="E447" s="169">
        <v>308</v>
      </c>
      <c r="F447" s="170">
        <v>62</v>
      </c>
      <c r="G447" s="171">
        <f>F447/E447</f>
        <v>0.2012987012987013</v>
      </c>
    </row>
    <row r="448" spans="1:7" ht="28.5" customHeight="1">
      <c r="A448" s="442"/>
      <c r="B448" s="1312"/>
      <c r="C448" s="387" t="s">
        <v>107</v>
      </c>
      <c r="D448" s="415" t="s">
        <v>132</v>
      </c>
      <c r="E448" s="230">
        <v>2066705</v>
      </c>
      <c r="F448" s="231">
        <v>2058176</v>
      </c>
      <c r="G448" s="232">
        <f>F448/E448</f>
        <v>0.9958731410627061</v>
      </c>
    </row>
    <row r="449" spans="1:7" ht="27" customHeight="1">
      <c r="A449" s="442"/>
      <c r="B449" s="1313"/>
      <c r="C449" s="398" t="s">
        <v>115</v>
      </c>
      <c r="D449" s="443" t="s">
        <v>175</v>
      </c>
      <c r="E449" s="230">
        <v>0</v>
      </c>
      <c r="F449" s="231">
        <v>45</v>
      </c>
      <c r="G449" s="232"/>
    </row>
    <row r="450" spans="1:7" ht="12.75">
      <c r="A450" s="442"/>
      <c r="B450" s="1336" t="s">
        <v>103</v>
      </c>
      <c r="C450" s="1314"/>
      <c r="D450" s="407"/>
      <c r="E450" s="268">
        <f>SUM(E451)</f>
        <v>42694</v>
      </c>
      <c r="F450" s="268">
        <f>SUM(F451)</f>
        <v>42614</v>
      </c>
      <c r="G450" s="305">
        <f>F450/E450</f>
        <v>0.9981262004028669</v>
      </c>
    </row>
    <row r="451" spans="1:7" ht="39.75" customHeight="1" thickBot="1">
      <c r="A451" s="442"/>
      <c r="B451" s="416"/>
      <c r="C451" s="433" t="s">
        <v>135</v>
      </c>
      <c r="D451" s="444" t="s">
        <v>326</v>
      </c>
      <c r="E451" s="217">
        <v>42694</v>
      </c>
      <c r="F451" s="201">
        <v>42614</v>
      </c>
      <c r="G451" s="218">
        <f>F451/E451</f>
        <v>0.9981262004028669</v>
      </c>
    </row>
    <row r="452" spans="1:7" ht="13.5" thickBot="1">
      <c r="A452" s="442"/>
      <c r="B452" s="429">
        <v>85217</v>
      </c>
      <c r="C452" s="445" t="s">
        <v>327</v>
      </c>
      <c r="D452" s="446"/>
      <c r="E452" s="160">
        <f>SUM(E459,E453)</f>
        <v>0</v>
      </c>
      <c r="F452" s="160">
        <f>SUM(F459,F453)</f>
        <v>25479</v>
      </c>
      <c r="G452" s="161"/>
    </row>
    <row r="453" spans="1:7" ht="12.75">
      <c r="A453" s="442"/>
      <c r="B453" s="1310" t="s">
        <v>97</v>
      </c>
      <c r="C453" s="1310"/>
      <c r="D453" s="396"/>
      <c r="E453" s="183">
        <f>SUM(E454:E458)</f>
        <v>0</v>
      </c>
      <c r="F453" s="183">
        <f>SUM(F454:F458)</f>
        <v>25479</v>
      </c>
      <c r="G453" s="184"/>
    </row>
    <row r="454" spans="1:7" ht="12.75">
      <c r="A454" s="442"/>
      <c r="B454" s="1311"/>
      <c r="C454" s="387" t="s">
        <v>328</v>
      </c>
      <c r="D454" s="415" t="s">
        <v>112</v>
      </c>
      <c r="E454" s="169">
        <v>0</v>
      </c>
      <c r="F454" s="170">
        <v>3108</v>
      </c>
      <c r="G454" s="171"/>
    </row>
    <row r="455" spans="1:7" ht="38.25">
      <c r="A455" s="442"/>
      <c r="B455" s="1312"/>
      <c r="C455" s="398" t="s">
        <v>329</v>
      </c>
      <c r="D455" s="443" t="s">
        <v>138</v>
      </c>
      <c r="E455" s="169">
        <v>0</v>
      </c>
      <c r="F455" s="170">
        <v>1601</v>
      </c>
      <c r="G455" s="171"/>
    </row>
    <row r="456" spans="1:7" ht="15" customHeight="1">
      <c r="A456" s="442"/>
      <c r="B456" s="1312"/>
      <c r="C456" s="1339" t="s">
        <v>328</v>
      </c>
      <c r="D456" s="443" t="s">
        <v>101</v>
      </c>
      <c r="E456" s="169">
        <v>0</v>
      </c>
      <c r="F456" s="170">
        <v>55</v>
      </c>
      <c r="G456" s="171"/>
    </row>
    <row r="457" spans="1:7" ht="12.75">
      <c r="A457" s="442"/>
      <c r="B457" s="1312"/>
      <c r="C457" s="1340"/>
      <c r="D457" s="443" t="s">
        <v>102</v>
      </c>
      <c r="E457" s="169">
        <v>0</v>
      </c>
      <c r="F457" s="170">
        <v>3704</v>
      </c>
      <c r="G457" s="171"/>
    </row>
    <row r="458" spans="1:7" ht="38.25">
      <c r="A458" s="442"/>
      <c r="B458" s="1313"/>
      <c r="C458" s="398" t="s">
        <v>330</v>
      </c>
      <c r="D458" s="443" t="s">
        <v>331</v>
      </c>
      <c r="E458" s="169">
        <v>0</v>
      </c>
      <c r="F458" s="170">
        <v>17011</v>
      </c>
      <c r="G458" s="171"/>
    </row>
    <row r="459" spans="1:7" ht="13.5" thickBot="1">
      <c r="A459" s="442"/>
      <c r="B459" s="1314" t="s">
        <v>108</v>
      </c>
      <c r="C459" s="1314"/>
      <c r="D459" s="407"/>
      <c r="E459" s="189">
        <v>0</v>
      </c>
      <c r="F459" s="189">
        <v>0</v>
      </c>
      <c r="G459" s="190"/>
    </row>
    <row r="460" spans="1:7" ht="13.5" thickBot="1">
      <c r="A460" s="442"/>
      <c r="B460" s="429">
        <v>85218</v>
      </c>
      <c r="C460" s="445" t="s">
        <v>332</v>
      </c>
      <c r="D460" s="446"/>
      <c r="E460" s="160">
        <f>SUM(E463,E461)</f>
        <v>15042</v>
      </c>
      <c r="F460" s="160">
        <f>SUM(F463,F461)</f>
        <v>15041</v>
      </c>
      <c r="G460" s="161">
        <f>F460/E460</f>
        <v>0.9999335194787927</v>
      </c>
    </row>
    <row r="461" spans="1:7" ht="12.75">
      <c r="A461" s="442"/>
      <c r="B461" s="1310" t="s">
        <v>97</v>
      </c>
      <c r="C461" s="1310"/>
      <c r="D461" s="396"/>
      <c r="E461" s="183">
        <f>SUM(E462)</f>
        <v>15042</v>
      </c>
      <c r="F461" s="183">
        <f>SUM(F462)</f>
        <v>15041</v>
      </c>
      <c r="G461" s="184">
        <f>F461/E461</f>
        <v>0.9999335194787927</v>
      </c>
    </row>
    <row r="462" spans="1:7" ht="38.25">
      <c r="A462" s="442"/>
      <c r="B462" s="447"/>
      <c r="C462" s="387" t="s">
        <v>150</v>
      </c>
      <c r="D462" s="389">
        <v>2919</v>
      </c>
      <c r="E462" s="169">
        <v>15042</v>
      </c>
      <c r="F462" s="170">
        <v>15041</v>
      </c>
      <c r="G462" s="171">
        <f>F462/E462</f>
        <v>0.9999335194787927</v>
      </c>
    </row>
    <row r="463" spans="1:7" ht="13.5" thickBot="1">
      <c r="A463" s="442"/>
      <c r="B463" s="1321" t="s">
        <v>108</v>
      </c>
      <c r="C463" s="1322"/>
      <c r="D463" s="413"/>
      <c r="E463" s="175">
        <v>0</v>
      </c>
      <c r="F463" s="175">
        <v>0</v>
      </c>
      <c r="G463" s="176"/>
    </row>
    <row r="464" spans="1:7" ht="13.5" thickBot="1">
      <c r="A464" s="442"/>
      <c r="B464" s="429">
        <v>85219</v>
      </c>
      <c r="C464" s="445" t="s">
        <v>333</v>
      </c>
      <c r="D464" s="446"/>
      <c r="E464" s="160">
        <f>SUM(E467,E465)</f>
        <v>83827</v>
      </c>
      <c r="F464" s="160">
        <f>SUM(F467,F465)</f>
        <v>105805</v>
      </c>
      <c r="G464" s="161">
        <f>F464/E464</f>
        <v>1.2621828289214692</v>
      </c>
    </row>
    <row r="465" spans="1:7" ht="12.75">
      <c r="A465" s="442"/>
      <c r="B465" s="1310" t="s">
        <v>97</v>
      </c>
      <c r="C465" s="1310"/>
      <c r="D465" s="396"/>
      <c r="E465" s="183">
        <f>SUM(E466)</f>
        <v>83827</v>
      </c>
      <c r="F465" s="183">
        <f>SUM(F466)</f>
        <v>105805</v>
      </c>
      <c r="G465" s="184">
        <f>F465/E465</f>
        <v>1.2621828289214692</v>
      </c>
    </row>
    <row r="466" spans="1:7" ht="38.25">
      <c r="A466" s="442"/>
      <c r="B466" s="447"/>
      <c r="C466" s="387" t="s">
        <v>150</v>
      </c>
      <c r="D466" s="389">
        <v>2919</v>
      </c>
      <c r="E466" s="169">
        <v>83827</v>
      </c>
      <c r="F466" s="170">
        <v>105805</v>
      </c>
      <c r="G466" s="171">
        <f>F466/E466</f>
        <v>1.2621828289214692</v>
      </c>
    </row>
    <row r="467" spans="1:7" ht="13.5" thickBot="1">
      <c r="A467" s="442"/>
      <c r="B467" s="1321" t="s">
        <v>108</v>
      </c>
      <c r="C467" s="1322"/>
      <c r="D467" s="1088"/>
      <c r="E467" s="175">
        <v>0</v>
      </c>
      <c r="F467" s="175">
        <v>0</v>
      </c>
      <c r="G467" s="176"/>
    </row>
    <row r="468" spans="1:7" ht="13.5" thickBot="1">
      <c r="A468" s="442"/>
      <c r="B468" s="429">
        <v>85226</v>
      </c>
      <c r="C468" s="445" t="s">
        <v>334</v>
      </c>
      <c r="D468" s="446"/>
      <c r="E468" s="160">
        <f>SUM(E471,E469)</f>
        <v>1008873</v>
      </c>
      <c r="F468" s="160">
        <f>SUM(F471,F469)</f>
        <v>999887</v>
      </c>
      <c r="G468" s="161">
        <f>F468/E468</f>
        <v>0.9910930315312234</v>
      </c>
    </row>
    <row r="469" spans="1:7" ht="12.75">
      <c r="A469" s="442"/>
      <c r="B469" s="1310" t="s">
        <v>97</v>
      </c>
      <c r="C469" s="1310"/>
      <c r="D469" s="396"/>
      <c r="E469" s="183">
        <f>SUM(E470)</f>
        <v>992012</v>
      </c>
      <c r="F469" s="183">
        <f>SUM(F470)</f>
        <v>983566</v>
      </c>
      <c r="G469" s="184">
        <f>F469/E469</f>
        <v>0.9914859900888295</v>
      </c>
    </row>
    <row r="470" spans="1:7" ht="25.5">
      <c r="A470" s="442"/>
      <c r="B470" s="447"/>
      <c r="C470" s="387" t="s">
        <v>107</v>
      </c>
      <c r="D470" s="389">
        <v>2210</v>
      </c>
      <c r="E470" s="169">
        <v>992012</v>
      </c>
      <c r="F470" s="170">
        <v>983566</v>
      </c>
      <c r="G470" s="171">
        <f>F470/E470</f>
        <v>0.9914859900888295</v>
      </c>
    </row>
    <row r="471" spans="1:7" ht="13.5" thickBot="1">
      <c r="A471" s="442"/>
      <c r="B471" s="1314" t="s">
        <v>103</v>
      </c>
      <c r="C471" s="1314"/>
      <c r="D471" s="407"/>
      <c r="E471" s="189">
        <f>SUM(E472)</f>
        <v>16861</v>
      </c>
      <c r="F471" s="189">
        <f>SUM(F472)</f>
        <v>16321</v>
      </c>
      <c r="G471" s="190">
        <f>F471/E471</f>
        <v>0.9679734298084337</v>
      </c>
    </row>
    <row r="472" spans="1:7" ht="39" thickBot="1">
      <c r="A472" s="442"/>
      <c r="B472" s="416"/>
      <c r="C472" s="433" t="s">
        <v>117</v>
      </c>
      <c r="D472" s="448">
        <v>6510</v>
      </c>
      <c r="E472" s="217">
        <v>16861</v>
      </c>
      <c r="F472" s="201">
        <v>16321</v>
      </c>
      <c r="G472" s="218">
        <f>F472/E472</f>
        <v>0.9679734298084337</v>
      </c>
    </row>
    <row r="473" spans="1:7" ht="13.5" thickBot="1">
      <c r="A473" s="442"/>
      <c r="B473" s="429">
        <v>85232</v>
      </c>
      <c r="C473" s="445" t="s">
        <v>335</v>
      </c>
      <c r="D473" s="446"/>
      <c r="E473" s="160">
        <f>SUM(E476,E474)</f>
        <v>0</v>
      </c>
      <c r="F473" s="160">
        <f>SUM(F476,F474)</f>
        <v>17</v>
      </c>
      <c r="G473" s="161"/>
    </row>
    <row r="474" spans="1:7" ht="12.75">
      <c r="A474" s="442"/>
      <c r="B474" s="1310" t="s">
        <v>97</v>
      </c>
      <c r="C474" s="1310"/>
      <c r="D474" s="396"/>
      <c r="E474" s="183">
        <f>SUM(E475)</f>
        <v>0</v>
      </c>
      <c r="F474" s="183">
        <f>SUM(F475)</f>
        <v>17</v>
      </c>
      <c r="G474" s="184"/>
    </row>
    <row r="475" spans="1:7" ht="12.75">
      <c r="A475" s="442"/>
      <c r="B475" s="447"/>
      <c r="C475" s="387" t="s">
        <v>336</v>
      </c>
      <c r="D475" s="415" t="s">
        <v>138</v>
      </c>
      <c r="E475" s="169">
        <v>0</v>
      </c>
      <c r="F475" s="170">
        <v>17</v>
      </c>
      <c r="G475" s="171"/>
    </row>
    <row r="476" spans="1:7" ht="13.5" thickBot="1">
      <c r="A476" s="442"/>
      <c r="B476" s="1314" t="s">
        <v>108</v>
      </c>
      <c r="C476" s="1314"/>
      <c r="D476" s="407"/>
      <c r="E476" s="189">
        <v>0</v>
      </c>
      <c r="F476" s="189">
        <v>0</v>
      </c>
      <c r="G476" s="190"/>
    </row>
    <row r="477" spans="1:7" s="377" customFormat="1" ht="13.5" thickBot="1">
      <c r="A477" s="1309"/>
      <c r="B477" s="429">
        <v>85295</v>
      </c>
      <c r="C477" s="395" t="s">
        <v>15</v>
      </c>
      <c r="D477" s="395"/>
      <c r="E477" s="160">
        <f>SUM(E478,E483)</f>
        <v>4910616</v>
      </c>
      <c r="F477" s="160">
        <f>SUM(F478,F483)</f>
        <v>8417372</v>
      </c>
      <c r="G477" s="161">
        <f>F477/E477</f>
        <v>1.714117332733816</v>
      </c>
    </row>
    <row r="478" spans="1:7" ht="15" customHeight="1">
      <c r="A478" s="1309"/>
      <c r="B478" s="1325" t="s">
        <v>97</v>
      </c>
      <c r="C478" s="1325"/>
      <c r="D478" s="412"/>
      <c r="E478" s="183">
        <f>SUM(E479:E482)</f>
        <v>776828</v>
      </c>
      <c r="F478" s="183">
        <f>SUM(F479:F482)</f>
        <v>1171385</v>
      </c>
      <c r="G478" s="184">
        <f>F478/E478</f>
        <v>1.507907799409908</v>
      </c>
    </row>
    <row r="479" spans="1:7" ht="66" customHeight="1">
      <c r="A479" s="1309"/>
      <c r="B479" s="1311"/>
      <c r="C479" s="385" t="s">
        <v>337</v>
      </c>
      <c r="D479" s="415" t="s">
        <v>100</v>
      </c>
      <c r="E479" s="169">
        <v>0</v>
      </c>
      <c r="F479" s="170">
        <v>153</v>
      </c>
      <c r="G479" s="171"/>
    </row>
    <row r="480" spans="1:7" ht="54" customHeight="1">
      <c r="A480" s="1309"/>
      <c r="B480" s="1312"/>
      <c r="C480" s="385" t="s">
        <v>338</v>
      </c>
      <c r="D480" s="415" t="s">
        <v>293</v>
      </c>
      <c r="E480" s="169">
        <v>700127</v>
      </c>
      <c r="F480" s="170">
        <v>1078967</v>
      </c>
      <c r="G480" s="171">
        <f>F480/E480</f>
        <v>1.5411018286682274</v>
      </c>
    </row>
    <row r="481" spans="1:7" ht="37.5" customHeight="1">
      <c r="A481" s="1309"/>
      <c r="B481" s="1312"/>
      <c r="C481" s="449" t="s">
        <v>339</v>
      </c>
      <c r="D481" s="415" t="s">
        <v>305</v>
      </c>
      <c r="E481" s="169">
        <v>0</v>
      </c>
      <c r="F481" s="170">
        <v>13</v>
      </c>
      <c r="G481" s="171"/>
    </row>
    <row r="482" spans="1:7" ht="42.75" customHeight="1">
      <c r="A482" s="1309"/>
      <c r="B482" s="1313"/>
      <c r="C482" s="450" t="s">
        <v>150</v>
      </c>
      <c r="D482" s="415" t="s">
        <v>298</v>
      </c>
      <c r="E482" s="169">
        <v>76701</v>
      </c>
      <c r="F482" s="170">
        <v>92252</v>
      </c>
      <c r="G482" s="171">
        <f>F482/E482</f>
        <v>1.2027483344415326</v>
      </c>
    </row>
    <row r="483" spans="1:7" ht="12" customHeight="1">
      <c r="A483" s="1309"/>
      <c r="B483" s="1318" t="s">
        <v>103</v>
      </c>
      <c r="C483" s="1318"/>
      <c r="D483" s="390"/>
      <c r="E483" s="196">
        <f>SUM(E484:E485)</f>
        <v>4133788</v>
      </c>
      <c r="F483" s="196">
        <f>SUM(F484:F485)</f>
        <v>7245987</v>
      </c>
      <c r="G483" s="197">
        <f>F483/E483</f>
        <v>1.752868555426645</v>
      </c>
    </row>
    <row r="484" spans="1:7" ht="57" customHeight="1">
      <c r="A484" s="1309"/>
      <c r="B484" s="451"/>
      <c r="C484" s="391" t="s">
        <v>338</v>
      </c>
      <c r="D484" s="415" t="s">
        <v>214</v>
      </c>
      <c r="E484" s="169">
        <v>4133788</v>
      </c>
      <c r="F484" s="170">
        <v>7245294</v>
      </c>
      <c r="G484" s="171">
        <f>F484/E484</f>
        <v>1.7527009125770359</v>
      </c>
    </row>
    <row r="485" spans="1:7" ht="45" customHeight="1" thickBot="1">
      <c r="A485" s="1334"/>
      <c r="B485" s="452"/>
      <c r="C485" s="393" t="s">
        <v>339</v>
      </c>
      <c r="D485" s="444" t="s">
        <v>217</v>
      </c>
      <c r="E485" s="217">
        <v>0</v>
      </c>
      <c r="F485" s="201">
        <v>693</v>
      </c>
      <c r="G485" s="218"/>
    </row>
    <row r="486" spans="1:9" s="403" customFormat="1" ht="13.5" thickBot="1">
      <c r="A486" s="314">
        <v>853</v>
      </c>
      <c r="B486" s="427"/>
      <c r="C486" s="428" t="s">
        <v>340</v>
      </c>
      <c r="D486" s="428"/>
      <c r="E486" s="156">
        <f>SUM(E487,E491,E495,E513)</f>
        <v>15247134</v>
      </c>
      <c r="F486" s="156">
        <f>SUM(F487,F491,F495,F513)</f>
        <v>14577322</v>
      </c>
      <c r="G486" s="157">
        <f>F486/E486</f>
        <v>0.9560696456133986</v>
      </c>
      <c r="H486" s="402"/>
      <c r="I486" s="402"/>
    </row>
    <row r="487" spans="1:9" ht="13.5" thickBot="1">
      <c r="A487" s="1308"/>
      <c r="B487" s="429">
        <v>85311</v>
      </c>
      <c r="C487" s="445" t="s">
        <v>341</v>
      </c>
      <c r="D487" s="446"/>
      <c r="E487" s="160">
        <f>SUM(E489,E488)</f>
        <v>57500</v>
      </c>
      <c r="F487" s="160">
        <f>SUM(F489,F488)</f>
        <v>57500</v>
      </c>
      <c r="G487" s="161">
        <f>F487/E487</f>
        <v>1</v>
      </c>
      <c r="H487" s="20"/>
      <c r="I487" s="20"/>
    </row>
    <row r="488" spans="1:7" ht="15" customHeight="1">
      <c r="A488" s="1309"/>
      <c r="B488" s="1310" t="s">
        <v>156</v>
      </c>
      <c r="C488" s="1310"/>
      <c r="D488" s="396"/>
      <c r="E488" s="183">
        <v>0</v>
      </c>
      <c r="F488" s="183">
        <v>0</v>
      </c>
      <c r="G488" s="184"/>
    </row>
    <row r="489" spans="1:7" ht="15.75" customHeight="1">
      <c r="A489" s="1309"/>
      <c r="B489" s="1336" t="s">
        <v>103</v>
      </c>
      <c r="C489" s="1314"/>
      <c r="D489" s="407"/>
      <c r="E489" s="268">
        <f>E490</f>
        <v>57500</v>
      </c>
      <c r="F489" s="268">
        <f>F490</f>
        <v>57500</v>
      </c>
      <c r="G489" s="305">
        <f>F489/E489</f>
        <v>1</v>
      </c>
    </row>
    <row r="490" spans="1:7" ht="30" customHeight="1" thickBot="1">
      <c r="A490" s="1309"/>
      <c r="B490" s="409"/>
      <c r="C490" s="1118" t="s">
        <v>180</v>
      </c>
      <c r="D490" s="444" t="s">
        <v>37</v>
      </c>
      <c r="E490" s="217">
        <v>57500</v>
      </c>
      <c r="F490" s="201">
        <v>57500</v>
      </c>
      <c r="G490" s="218">
        <f>F490/E490</f>
        <v>1</v>
      </c>
    </row>
    <row r="491" spans="1:7" ht="15.75" customHeight="1" thickBot="1">
      <c r="A491" s="1309"/>
      <c r="B491" s="429">
        <v>85324</v>
      </c>
      <c r="C491" s="445" t="s">
        <v>342</v>
      </c>
      <c r="D491" s="446"/>
      <c r="E491" s="160">
        <f>SUM(E494,E492)</f>
        <v>240000</v>
      </c>
      <c r="F491" s="160">
        <f>SUM(F494,F492)</f>
        <v>249932</v>
      </c>
      <c r="G491" s="161">
        <f>F491/E491</f>
        <v>1.0413833333333333</v>
      </c>
    </row>
    <row r="492" spans="1:7" ht="15" customHeight="1">
      <c r="A492" s="1309"/>
      <c r="B492" s="1310" t="s">
        <v>97</v>
      </c>
      <c r="C492" s="1310"/>
      <c r="D492" s="396"/>
      <c r="E492" s="183">
        <f>SUM(E493)</f>
        <v>240000</v>
      </c>
      <c r="F492" s="183">
        <f>SUM(F493)</f>
        <v>249932</v>
      </c>
      <c r="G492" s="184">
        <f>F492/E492</f>
        <v>1.0413833333333333</v>
      </c>
    </row>
    <row r="493" spans="1:7" ht="15" customHeight="1">
      <c r="A493" s="1309"/>
      <c r="B493" s="447"/>
      <c r="C493" s="387" t="s">
        <v>343</v>
      </c>
      <c r="D493" s="415" t="s">
        <v>102</v>
      </c>
      <c r="E493" s="169">
        <v>240000</v>
      </c>
      <c r="F493" s="170">
        <v>249932</v>
      </c>
      <c r="G493" s="171">
        <f>F493/E493</f>
        <v>1.0413833333333333</v>
      </c>
    </row>
    <row r="494" spans="1:7" ht="15.75" customHeight="1" thickBot="1">
      <c r="A494" s="1309"/>
      <c r="B494" s="1321" t="s">
        <v>108</v>
      </c>
      <c r="C494" s="1322"/>
      <c r="D494" s="413"/>
      <c r="E494" s="175">
        <v>0</v>
      </c>
      <c r="F494" s="175">
        <v>0</v>
      </c>
      <c r="G494" s="176"/>
    </row>
    <row r="495" spans="1:7" s="377" customFormat="1" ht="15.75" customHeight="1" thickBot="1">
      <c r="A495" s="1309"/>
      <c r="B495" s="394">
        <v>85332</v>
      </c>
      <c r="C495" s="395" t="s">
        <v>344</v>
      </c>
      <c r="D495" s="395"/>
      <c r="E495" s="160">
        <f>SUM(E496,E511)</f>
        <v>14652620</v>
      </c>
      <c r="F495" s="160">
        <f>SUM(F496,F511)</f>
        <v>13972880</v>
      </c>
      <c r="G495" s="161">
        <f>F495/E495</f>
        <v>0.9536096616168303</v>
      </c>
    </row>
    <row r="496" spans="1:7" ht="15" customHeight="1">
      <c r="A496" s="1309"/>
      <c r="B496" s="1310" t="s">
        <v>97</v>
      </c>
      <c r="C496" s="1325"/>
      <c r="D496" s="412"/>
      <c r="E496" s="183">
        <f>SUM(E497:E510)</f>
        <v>14652620</v>
      </c>
      <c r="F496" s="183">
        <f>SUM(F497:F510)</f>
        <v>13972702</v>
      </c>
      <c r="G496" s="184">
        <f>F496/E496</f>
        <v>0.9535975136187248</v>
      </c>
    </row>
    <row r="497" spans="1:7" ht="14.25" customHeight="1">
      <c r="A497" s="1309"/>
      <c r="B497" s="1311"/>
      <c r="C497" s="1339" t="s">
        <v>345</v>
      </c>
      <c r="D497" s="436" t="s">
        <v>177</v>
      </c>
      <c r="E497" s="170">
        <v>0</v>
      </c>
      <c r="F497" s="170">
        <v>392</v>
      </c>
      <c r="G497" s="237"/>
    </row>
    <row r="498" spans="1:7" ht="15.75" customHeight="1">
      <c r="A498" s="1309"/>
      <c r="B498" s="1312"/>
      <c r="C498" s="1340"/>
      <c r="D498" s="436" t="s">
        <v>112</v>
      </c>
      <c r="E498" s="170">
        <v>0</v>
      </c>
      <c r="F498" s="170">
        <v>5085</v>
      </c>
      <c r="G498" s="237"/>
    </row>
    <row r="499" spans="1:7" ht="14.25" customHeight="1">
      <c r="A499" s="1309"/>
      <c r="B499" s="1312"/>
      <c r="C499" s="1339" t="s">
        <v>346</v>
      </c>
      <c r="D499" s="436" t="s">
        <v>347</v>
      </c>
      <c r="E499" s="170">
        <v>0</v>
      </c>
      <c r="F499" s="170">
        <v>1114</v>
      </c>
      <c r="G499" s="237"/>
    </row>
    <row r="500" spans="1:7" ht="15.75" customHeight="1">
      <c r="A500" s="1309"/>
      <c r="B500" s="1312"/>
      <c r="C500" s="1340"/>
      <c r="D500" s="436" t="s">
        <v>348</v>
      </c>
      <c r="E500" s="170">
        <v>0</v>
      </c>
      <c r="F500" s="170">
        <v>52</v>
      </c>
      <c r="G500" s="237"/>
    </row>
    <row r="501" spans="1:7" ht="29.25" customHeight="1">
      <c r="A501" s="1309"/>
      <c r="B501" s="1312"/>
      <c r="C501" s="387" t="s">
        <v>349</v>
      </c>
      <c r="D501" s="436" t="s">
        <v>101</v>
      </c>
      <c r="E501" s="170">
        <v>0</v>
      </c>
      <c r="F501" s="170">
        <v>2468</v>
      </c>
      <c r="G501" s="237"/>
    </row>
    <row r="502" spans="1:7" ht="15.75" customHeight="1">
      <c r="A502" s="1309"/>
      <c r="B502" s="1312"/>
      <c r="C502" s="453" t="s">
        <v>345</v>
      </c>
      <c r="D502" s="436" t="s">
        <v>102</v>
      </c>
      <c r="E502" s="170">
        <v>157970</v>
      </c>
      <c r="F502" s="170">
        <v>156492</v>
      </c>
      <c r="G502" s="237">
        <f>F502/E502</f>
        <v>0.990643793125277</v>
      </c>
    </row>
    <row r="503" spans="1:7" ht="18.75" customHeight="1">
      <c r="A503" s="1309"/>
      <c r="B503" s="1312"/>
      <c r="C503" s="1339" t="s">
        <v>350</v>
      </c>
      <c r="D503" s="436" t="s">
        <v>351</v>
      </c>
      <c r="E503" s="170">
        <v>213</v>
      </c>
      <c r="F503" s="170">
        <v>213</v>
      </c>
      <c r="G503" s="237">
        <f>F503/E503</f>
        <v>1</v>
      </c>
    </row>
    <row r="504" spans="1:7" ht="18.75" customHeight="1">
      <c r="A504" s="1309"/>
      <c r="B504" s="1312"/>
      <c r="C504" s="1340"/>
      <c r="D504" s="436" t="s">
        <v>313</v>
      </c>
      <c r="E504" s="170">
        <v>0</v>
      </c>
      <c r="F504" s="170">
        <v>38</v>
      </c>
      <c r="G504" s="237"/>
    </row>
    <row r="505" spans="1:7" ht="18" customHeight="1">
      <c r="A505" s="1309"/>
      <c r="B505" s="1312"/>
      <c r="C505" s="1339" t="s">
        <v>352</v>
      </c>
      <c r="D505" s="436" t="s">
        <v>351</v>
      </c>
      <c r="E505" s="170">
        <v>0</v>
      </c>
      <c r="F505" s="170">
        <v>1104</v>
      </c>
      <c r="G505" s="237"/>
    </row>
    <row r="506" spans="1:7" ht="19.5" customHeight="1">
      <c r="A506" s="1309"/>
      <c r="B506" s="1312"/>
      <c r="C506" s="1340"/>
      <c r="D506" s="436" t="s">
        <v>313</v>
      </c>
      <c r="E506" s="170">
        <v>0</v>
      </c>
      <c r="F506" s="170">
        <v>368</v>
      </c>
      <c r="G506" s="237"/>
    </row>
    <row r="507" spans="1:7" ht="27.75" customHeight="1">
      <c r="A507" s="1309"/>
      <c r="B507" s="1312"/>
      <c r="C507" s="385" t="s">
        <v>353</v>
      </c>
      <c r="D507" s="415" t="s">
        <v>354</v>
      </c>
      <c r="E507" s="170">
        <v>13180270</v>
      </c>
      <c r="F507" s="170">
        <v>12574219</v>
      </c>
      <c r="G507" s="237">
        <f>F507/E507</f>
        <v>0.9540183167719629</v>
      </c>
    </row>
    <row r="508" spans="1:7" ht="25.5">
      <c r="A508" s="1309"/>
      <c r="B508" s="1312"/>
      <c r="C508" s="385" t="s">
        <v>355</v>
      </c>
      <c r="D508" s="415" t="s">
        <v>296</v>
      </c>
      <c r="E508" s="170">
        <v>166167</v>
      </c>
      <c r="F508" s="170">
        <v>147156</v>
      </c>
      <c r="G508" s="237">
        <f>F508/E508</f>
        <v>0.8855910018234667</v>
      </c>
    </row>
    <row r="509" spans="1:7" ht="30" customHeight="1">
      <c r="A509" s="1309"/>
      <c r="B509" s="1312"/>
      <c r="C509" s="387" t="s">
        <v>107</v>
      </c>
      <c r="D509" s="436" t="s">
        <v>132</v>
      </c>
      <c r="E509" s="170">
        <v>32000</v>
      </c>
      <c r="F509" s="170">
        <v>32000</v>
      </c>
      <c r="G509" s="237">
        <f>F509/E509</f>
        <v>1</v>
      </c>
    </row>
    <row r="510" spans="1:7" ht="18" customHeight="1">
      <c r="A510" s="1309"/>
      <c r="B510" s="1313"/>
      <c r="C510" s="385" t="s">
        <v>356</v>
      </c>
      <c r="D510" s="415" t="s">
        <v>167</v>
      </c>
      <c r="E510" s="170">
        <v>1116000</v>
      </c>
      <c r="F510" s="170">
        <v>1052001</v>
      </c>
      <c r="G510" s="237">
        <f>F510/E510</f>
        <v>0.9426532258064516</v>
      </c>
    </row>
    <row r="511" spans="1:7" ht="15.75" customHeight="1">
      <c r="A511" s="1309"/>
      <c r="B511" s="1314" t="s">
        <v>103</v>
      </c>
      <c r="C511" s="1314"/>
      <c r="D511" s="407"/>
      <c r="E511" s="268">
        <f>E512</f>
        <v>0</v>
      </c>
      <c r="F511" s="268">
        <f>F512</f>
        <v>178</v>
      </c>
      <c r="G511" s="305"/>
    </row>
    <row r="512" spans="1:7" ht="18" customHeight="1" thickBot="1">
      <c r="A512" s="422"/>
      <c r="B512" s="416"/>
      <c r="C512" s="454" t="s">
        <v>345</v>
      </c>
      <c r="D512" s="417" t="s">
        <v>104</v>
      </c>
      <c r="E512" s="201">
        <v>0</v>
      </c>
      <c r="F512" s="201">
        <v>178</v>
      </c>
      <c r="G512" s="307"/>
    </row>
    <row r="513" spans="1:7" ht="13.5" thickBot="1">
      <c r="A513" s="442"/>
      <c r="B513" s="429">
        <v>85395</v>
      </c>
      <c r="C513" s="445" t="s">
        <v>15</v>
      </c>
      <c r="D513" s="446"/>
      <c r="E513" s="160">
        <f>SUM(E520,E514)</f>
        <v>297014</v>
      </c>
      <c r="F513" s="160">
        <f>SUM(F520,F514)</f>
        <v>297010</v>
      </c>
      <c r="G513" s="161">
        <f aca="true" t="shared" si="18" ref="G513:G519">F513/E513</f>
        <v>0.999986532621358</v>
      </c>
    </row>
    <row r="514" spans="1:7" ht="12.75">
      <c r="A514" s="442"/>
      <c r="B514" s="1310" t="s">
        <v>97</v>
      </c>
      <c r="C514" s="1310"/>
      <c r="D514" s="396"/>
      <c r="E514" s="183">
        <f>SUM(E515:E519)</f>
        <v>297014</v>
      </c>
      <c r="F514" s="183">
        <f>SUM(F515:F519)</f>
        <v>297010</v>
      </c>
      <c r="G514" s="184">
        <f t="shared" si="18"/>
        <v>0.999986532621358</v>
      </c>
    </row>
    <row r="515" spans="1:7" ht="51">
      <c r="A515" s="442"/>
      <c r="B515" s="1311"/>
      <c r="C515" s="387" t="s">
        <v>357</v>
      </c>
      <c r="D515" s="415" t="s">
        <v>347</v>
      </c>
      <c r="E515" s="170">
        <v>4356</v>
      </c>
      <c r="F515" s="170">
        <v>4356</v>
      </c>
      <c r="G515" s="237">
        <f t="shared" si="18"/>
        <v>1</v>
      </c>
    </row>
    <row r="516" spans="1:7" ht="25.5">
      <c r="A516" s="442"/>
      <c r="B516" s="1312"/>
      <c r="C516" s="398" t="s">
        <v>358</v>
      </c>
      <c r="D516" s="443" t="s">
        <v>101</v>
      </c>
      <c r="E516" s="170">
        <v>46</v>
      </c>
      <c r="F516" s="170">
        <v>46</v>
      </c>
      <c r="G516" s="237">
        <f t="shared" si="18"/>
        <v>1</v>
      </c>
    </row>
    <row r="517" spans="1:7" ht="51">
      <c r="A517" s="442"/>
      <c r="B517" s="1312"/>
      <c r="C517" s="398" t="s">
        <v>357</v>
      </c>
      <c r="D517" s="443" t="s">
        <v>313</v>
      </c>
      <c r="E517" s="170">
        <v>410</v>
      </c>
      <c r="F517" s="170">
        <v>410</v>
      </c>
      <c r="G517" s="237">
        <f t="shared" si="18"/>
        <v>1</v>
      </c>
    </row>
    <row r="518" spans="1:7" ht="25.5">
      <c r="A518" s="442"/>
      <c r="B518" s="1312"/>
      <c r="C518" s="455" t="s">
        <v>359</v>
      </c>
      <c r="D518" s="1119">
        <v>2910</v>
      </c>
      <c r="E518" s="170">
        <v>420</v>
      </c>
      <c r="F518" s="170">
        <v>419</v>
      </c>
      <c r="G518" s="237">
        <f t="shared" si="18"/>
        <v>0.9976190476190476</v>
      </c>
    </row>
    <row r="519" spans="1:7" ht="39.75" customHeight="1">
      <c r="A519" s="442"/>
      <c r="B519" s="1313"/>
      <c r="C519" s="453" t="s">
        <v>150</v>
      </c>
      <c r="D519" s="389">
        <v>2919</v>
      </c>
      <c r="E519" s="170">
        <v>291782</v>
      </c>
      <c r="F519" s="170">
        <v>291779</v>
      </c>
      <c r="G519" s="237">
        <f t="shared" si="18"/>
        <v>0.999989718351372</v>
      </c>
    </row>
    <row r="520" spans="1:7" ht="13.5" thickBot="1">
      <c r="A520" s="442"/>
      <c r="B520" s="1314" t="s">
        <v>108</v>
      </c>
      <c r="C520" s="1314"/>
      <c r="D520" s="407"/>
      <c r="E520" s="210">
        <v>0</v>
      </c>
      <c r="F520" s="210">
        <v>0</v>
      </c>
      <c r="G520" s="211"/>
    </row>
    <row r="521" spans="1:7" s="403" customFormat="1" ht="13.5" customHeight="1" thickBot="1">
      <c r="A521" s="314">
        <v>854</v>
      </c>
      <c r="B521" s="401"/>
      <c r="C521" s="457" t="s">
        <v>58</v>
      </c>
      <c r="D521" s="428"/>
      <c r="E521" s="156">
        <f>SUM(E522,E526)</f>
        <v>35146</v>
      </c>
      <c r="F521" s="156">
        <f>SUM(F522,F526)</f>
        <v>38716</v>
      </c>
      <c r="G521" s="157">
        <f>F521/E521</f>
        <v>1.101576281795937</v>
      </c>
    </row>
    <row r="522" spans="1:7" s="377" customFormat="1" ht="13.5" thickBot="1">
      <c r="A522" s="442"/>
      <c r="B522" s="394">
        <v>85410</v>
      </c>
      <c r="C522" s="395" t="s">
        <v>360</v>
      </c>
      <c r="D522" s="395"/>
      <c r="E522" s="160">
        <f>SUM(E525,E523)</f>
        <v>44</v>
      </c>
      <c r="F522" s="160">
        <f>SUM(F525,F523)</f>
        <v>45</v>
      </c>
      <c r="G522" s="161">
        <f>F522/E522</f>
        <v>1.0227272727272727</v>
      </c>
    </row>
    <row r="523" spans="1:7" ht="12.75">
      <c r="A523" s="442"/>
      <c r="B523" s="1315" t="s">
        <v>97</v>
      </c>
      <c r="C523" s="1316"/>
      <c r="D523" s="396"/>
      <c r="E523" s="183">
        <f>SUM(E524)</f>
        <v>44</v>
      </c>
      <c r="F523" s="183">
        <f>SUM(F524)</f>
        <v>45</v>
      </c>
      <c r="G523" s="184">
        <f>F523/E523</f>
        <v>1.0227272727272727</v>
      </c>
    </row>
    <row r="524" spans="1:7" ht="25.5" customHeight="1">
      <c r="A524" s="442"/>
      <c r="B524" s="458"/>
      <c r="C524" s="440" t="s">
        <v>287</v>
      </c>
      <c r="D524" s="388">
        <v>2400</v>
      </c>
      <c r="E524" s="169">
        <v>44</v>
      </c>
      <c r="F524" s="169">
        <v>45</v>
      </c>
      <c r="G524" s="171">
        <f>F524/E524</f>
        <v>1.0227272727272727</v>
      </c>
    </row>
    <row r="525" spans="1:7" ht="13.5" thickBot="1">
      <c r="A525" s="442"/>
      <c r="B525" s="1325" t="s">
        <v>108</v>
      </c>
      <c r="C525" s="1314"/>
      <c r="D525" s="407"/>
      <c r="E525" s="189">
        <v>0</v>
      </c>
      <c r="F525" s="189">
        <v>0</v>
      </c>
      <c r="G525" s="190"/>
    </row>
    <row r="526" spans="1:7" ht="13.5" thickBot="1">
      <c r="A526" s="442"/>
      <c r="B526" s="429">
        <v>85495</v>
      </c>
      <c r="C526" s="445" t="s">
        <v>15</v>
      </c>
      <c r="D526" s="446"/>
      <c r="E526" s="160">
        <f>SUM(E529,E527)</f>
        <v>35102</v>
      </c>
      <c r="F526" s="160">
        <f>SUM(F529,F527)</f>
        <v>38671</v>
      </c>
      <c r="G526" s="161">
        <f>F526/E526</f>
        <v>1.1016751182268816</v>
      </c>
    </row>
    <row r="527" spans="1:7" ht="12.75">
      <c r="A527" s="442"/>
      <c r="B527" s="1310" t="s">
        <v>97</v>
      </c>
      <c r="C527" s="1310"/>
      <c r="D527" s="396"/>
      <c r="E527" s="183">
        <f>SUM(E528:E528)</f>
        <v>35102</v>
      </c>
      <c r="F527" s="183">
        <f>SUM(F528:F528)</f>
        <v>38671</v>
      </c>
      <c r="G527" s="184">
        <f>F527/E527</f>
        <v>1.1016751182268816</v>
      </c>
    </row>
    <row r="528" spans="1:7" ht="41.25" customHeight="1">
      <c r="A528" s="442"/>
      <c r="B528" s="459"/>
      <c r="C528" s="453" t="s">
        <v>150</v>
      </c>
      <c r="D528" s="456">
        <v>2919</v>
      </c>
      <c r="E528" s="169">
        <v>35102</v>
      </c>
      <c r="F528" s="169">
        <v>38671</v>
      </c>
      <c r="G528" s="171">
        <f>F528/E528</f>
        <v>1.1016751182268816</v>
      </c>
    </row>
    <row r="529" spans="1:7" ht="13.5" thickBot="1">
      <c r="A529" s="442"/>
      <c r="B529" s="1321" t="s">
        <v>108</v>
      </c>
      <c r="C529" s="1322"/>
      <c r="D529" s="413"/>
      <c r="E529" s="175">
        <v>0</v>
      </c>
      <c r="F529" s="175">
        <v>0</v>
      </c>
      <c r="G529" s="176"/>
    </row>
    <row r="530" spans="1:9" s="403" customFormat="1" ht="13.5" thickBot="1">
      <c r="A530" s="314">
        <v>900</v>
      </c>
      <c r="B530" s="427"/>
      <c r="C530" s="428" t="s">
        <v>361</v>
      </c>
      <c r="D530" s="428"/>
      <c r="E530" s="156">
        <f>SUM(E535,E541,E548,E552,E558,E531)</f>
        <v>1528072</v>
      </c>
      <c r="F530" s="156">
        <f>SUM(F535,F541,F548,F552,F558,F531)</f>
        <v>1508835</v>
      </c>
      <c r="G530" s="157">
        <f>F530/E530</f>
        <v>0.9874109335162218</v>
      </c>
      <c r="H530" s="402"/>
      <c r="I530" s="402"/>
    </row>
    <row r="531" spans="1:9" s="377" customFormat="1" ht="13.5" thickBot="1">
      <c r="A531" s="1308"/>
      <c r="B531" s="394">
        <v>90001</v>
      </c>
      <c r="C531" s="395" t="s">
        <v>362</v>
      </c>
      <c r="D531" s="395"/>
      <c r="E531" s="160">
        <f>SUM(E533,E532)</f>
        <v>359341</v>
      </c>
      <c r="F531" s="160">
        <f>SUM(F533,F532)</f>
        <v>359340</v>
      </c>
      <c r="G531" s="161">
        <f>F531/E531</f>
        <v>0.9999972171280205</v>
      </c>
      <c r="H531" s="376"/>
      <c r="I531" s="376"/>
    </row>
    <row r="532" spans="1:7" ht="15" customHeight="1">
      <c r="A532" s="1309"/>
      <c r="B532" s="1315" t="s">
        <v>156</v>
      </c>
      <c r="C532" s="1316"/>
      <c r="D532" s="396"/>
      <c r="E532" s="183">
        <v>0</v>
      </c>
      <c r="F532" s="183">
        <v>0</v>
      </c>
      <c r="G532" s="184"/>
    </row>
    <row r="533" spans="1:7" ht="15.75" customHeight="1">
      <c r="A533" s="1309"/>
      <c r="B533" s="1325" t="s">
        <v>103</v>
      </c>
      <c r="C533" s="1314"/>
      <c r="D533" s="407"/>
      <c r="E533" s="210">
        <f>E534</f>
        <v>359341</v>
      </c>
      <c r="F533" s="210">
        <f>F534</f>
        <v>359340</v>
      </c>
      <c r="G533" s="211">
        <f>F533/E533</f>
        <v>0.9999972171280205</v>
      </c>
    </row>
    <row r="534" spans="1:7" ht="40.5" customHeight="1" thickBot="1">
      <c r="A534" s="1309"/>
      <c r="B534" s="409"/>
      <c r="C534" s="433" t="s">
        <v>151</v>
      </c>
      <c r="D534" s="434">
        <v>6668</v>
      </c>
      <c r="E534" s="217">
        <v>359341</v>
      </c>
      <c r="F534" s="217">
        <v>359340</v>
      </c>
      <c r="G534" s="218">
        <f>F534/E534</f>
        <v>0.9999972171280205</v>
      </c>
    </row>
    <row r="535" spans="1:7" s="377" customFormat="1" ht="15.75" customHeight="1" thickBot="1">
      <c r="A535" s="1309"/>
      <c r="B535" s="394">
        <v>90005</v>
      </c>
      <c r="C535" s="395" t="s">
        <v>363</v>
      </c>
      <c r="D535" s="395"/>
      <c r="E535" s="160">
        <f>SUM(E540,E536)</f>
        <v>192744</v>
      </c>
      <c r="F535" s="160">
        <f>SUM(F540,F536)</f>
        <v>201559</v>
      </c>
      <c r="G535" s="161">
        <f>F535/E535</f>
        <v>1.0457342381604615</v>
      </c>
    </row>
    <row r="536" spans="1:7" ht="15" customHeight="1">
      <c r="A536" s="1309"/>
      <c r="B536" s="1315" t="s">
        <v>97</v>
      </c>
      <c r="C536" s="1342"/>
      <c r="D536" s="412"/>
      <c r="E536" s="183">
        <f>SUM(E537:E539)</f>
        <v>192744</v>
      </c>
      <c r="F536" s="183">
        <f>SUM(F537:F539)</f>
        <v>201559</v>
      </c>
      <c r="G536" s="184">
        <f>F536/E536</f>
        <v>1.0457342381604615</v>
      </c>
    </row>
    <row r="537" spans="1:7" ht="15.75" customHeight="1">
      <c r="A537" s="1309"/>
      <c r="B537" s="1311"/>
      <c r="C537" s="437" t="s">
        <v>364</v>
      </c>
      <c r="D537" s="436" t="s">
        <v>112</v>
      </c>
      <c r="E537" s="169">
        <v>0</v>
      </c>
      <c r="F537" s="169">
        <v>8662</v>
      </c>
      <c r="G537" s="171"/>
    </row>
    <row r="538" spans="1:7" ht="15.75" customHeight="1">
      <c r="A538" s="1309"/>
      <c r="B538" s="1312"/>
      <c r="C538" s="437" t="s">
        <v>365</v>
      </c>
      <c r="D538" s="436" t="s">
        <v>101</v>
      </c>
      <c r="E538" s="169">
        <v>0</v>
      </c>
      <c r="F538" s="169">
        <v>153</v>
      </c>
      <c r="G538" s="171"/>
    </row>
    <row r="539" spans="1:7" ht="27.75" customHeight="1">
      <c r="A539" s="1309"/>
      <c r="B539" s="1313"/>
      <c r="C539" s="440" t="s">
        <v>366</v>
      </c>
      <c r="D539" s="436">
        <v>2460</v>
      </c>
      <c r="E539" s="169">
        <v>192744</v>
      </c>
      <c r="F539" s="169">
        <v>192744</v>
      </c>
      <c r="G539" s="171">
        <f>F539/E539</f>
        <v>1</v>
      </c>
    </row>
    <row r="540" spans="1:7" ht="15.75" customHeight="1" thickBot="1">
      <c r="A540" s="1309"/>
      <c r="B540" s="1325" t="s">
        <v>108</v>
      </c>
      <c r="C540" s="1314"/>
      <c r="D540" s="407"/>
      <c r="E540" s="189">
        <v>0</v>
      </c>
      <c r="F540" s="189">
        <v>0</v>
      </c>
      <c r="G540" s="190"/>
    </row>
    <row r="541" spans="1:7" s="377" customFormat="1" ht="26.25" thickBot="1">
      <c r="A541" s="1309"/>
      <c r="B541" s="394">
        <v>90019</v>
      </c>
      <c r="C541" s="395" t="s">
        <v>367</v>
      </c>
      <c r="D541" s="395"/>
      <c r="E541" s="160">
        <f>SUM(E547,E542)</f>
        <v>755000</v>
      </c>
      <c r="F541" s="160">
        <f>SUM(F547,F542)</f>
        <v>768047</v>
      </c>
      <c r="G541" s="161">
        <f>F541/E541</f>
        <v>1.0172807947019868</v>
      </c>
    </row>
    <row r="542" spans="1:7" ht="15" customHeight="1">
      <c r="A542" s="1309"/>
      <c r="B542" s="1310" t="s">
        <v>97</v>
      </c>
      <c r="C542" s="1310"/>
      <c r="D542" s="396"/>
      <c r="E542" s="183">
        <f>SUM(E543:E546)</f>
        <v>755000</v>
      </c>
      <c r="F542" s="183">
        <f>SUM(F543:F546)</f>
        <v>768047</v>
      </c>
      <c r="G542" s="184">
        <f>F542/E542</f>
        <v>1.0172807947019868</v>
      </c>
    </row>
    <row r="543" spans="1:7" ht="26.25" customHeight="1">
      <c r="A543" s="1309"/>
      <c r="B543" s="1323"/>
      <c r="C543" s="1343" t="s">
        <v>368</v>
      </c>
      <c r="D543" s="436" t="s">
        <v>177</v>
      </c>
      <c r="E543" s="169">
        <v>3000</v>
      </c>
      <c r="F543" s="169">
        <v>3646</v>
      </c>
      <c r="G543" s="171">
        <f>F543/E543</f>
        <v>1.2153333333333334</v>
      </c>
    </row>
    <row r="544" spans="1:7" ht="30" customHeight="1">
      <c r="A544" s="1309"/>
      <c r="B544" s="1335"/>
      <c r="C544" s="1344"/>
      <c r="D544" s="460" t="s">
        <v>112</v>
      </c>
      <c r="E544" s="169">
        <v>2000</v>
      </c>
      <c r="F544" s="169">
        <v>78</v>
      </c>
      <c r="G544" s="171">
        <f>F544/E544</f>
        <v>0.039</v>
      </c>
    </row>
    <row r="545" spans="1:7" ht="17.25" customHeight="1">
      <c r="A545" s="1309"/>
      <c r="B545" s="1335"/>
      <c r="C545" s="461" t="s">
        <v>369</v>
      </c>
      <c r="D545" s="460" t="s">
        <v>112</v>
      </c>
      <c r="E545" s="169">
        <v>0</v>
      </c>
      <c r="F545" s="169">
        <v>551</v>
      </c>
      <c r="G545" s="171"/>
    </row>
    <row r="546" spans="1:7" ht="25.5">
      <c r="A546" s="1309"/>
      <c r="B546" s="1335"/>
      <c r="C546" s="387" t="s">
        <v>370</v>
      </c>
      <c r="D546" s="436" t="s">
        <v>127</v>
      </c>
      <c r="E546" s="169">
        <v>750000</v>
      </c>
      <c r="F546" s="169">
        <v>763772</v>
      </c>
      <c r="G546" s="171">
        <f>F546/E546</f>
        <v>1.0183626666666667</v>
      </c>
    </row>
    <row r="547" spans="1:7" ht="15.75" customHeight="1" thickBot="1">
      <c r="A547" s="1309"/>
      <c r="B547" s="1321" t="s">
        <v>108</v>
      </c>
      <c r="C547" s="1322"/>
      <c r="D547" s="1088"/>
      <c r="E547" s="175">
        <v>0</v>
      </c>
      <c r="F547" s="175">
        <v>0</v>
      </c>
      <c r="G547" s="176"/>
    </row>
    <row r="548" spans="1:7" s="377" customFormat="1" ht="15.75" customHeight="1" thickBot="1">
      <c r="A548" s="1309"/>
      <c r="B548" s="466">
        <v>90020</v>
      </c>
      <c r="C548" s="467" t="s">
        <v>371</v>
      </c>
      <c r="D548" s="467"/>
      <c r="E548" s="290">
        <f>SUM(E549,E551)</f>
        <v>2000</v>
      </c>
      <c r="F548" s="290">
        <f>SUM(F549,F551)</f>
        <v>2786</v>
      </c>
      <c r="G548" s="291">
        <f>F548/E548</f>
        <v>1.393</v>
      </c>
    </row>
    <row r="549" spans="1:7" ht="15" customHeight="1">
      <c r="A549" s="1309"/>
      <c r="B549" s="1315" t="s">
        <v>97</v>
      </c>
      <c r="C549" s="1341"/>
      <c r="D549" s="462"/>
      <c r="E549" s="183">
        <f>SUM(E550)</f>
        <v>2000</v>
      </c>
      <c r="F549" s="183">
        <f>SUM(F550)</f>
        <v>2786</v>
      </c>
      <c r="G549" s="184">
        <f>F549/E549</f>
        <v>1.393</v>
      </c>
    </row>
    <row r="550" spans="1:7" ht="15" customHeight="1">
      <c r="A550" s="1309"/>
      <c r="B550" s="463"/>
      <c r="C550" s="387" t="s">
        <v>372</v>
      </c>
      <c r="D550" s="436" t="s">
        <v>373</v>
      </c>
      <c r="E550" s="169">
        <v>2000</v>
      </c>
      <c r="F550" s="169">
        <v>2786</v>
      </c>
      <c r="G550" s="171">
        <f>F550/E550</f>
        <v>1.393</v>
      </c>
    </row>
    <row r="551" spans="1:7" ht="15" customHeight="1">
      <c r="A551" s="1309"/>
      <c r="B551" s="1320" t="s">
        <v>108</v>
      </c>
      <c r="C551" s="1318"/>
      <c r="D551" s="390"/>
      <c r="E551" s="464">
        <v>0</v>
      </c>
      <c r="F551" s="464">
        <v>0</v>
      </c>
      <c r="G551" s="465"/>
    </row>
    <row r="552" spans="1:7" ht="17.25" customHeight="1" thickBot="1">
      <c r="A552" s="1309"/>
      <c r="B552" s="466">
        <v>90024</v>
      </c>
      <c r="C552" s="467" t="s">
        <v>374</v>
      </c>
      <c r="D552" s="467"/>
      <c r="E552" s="290">
        <f>SUM(E553,E557)</f>
        <v>218987</v>
      </c>
      <c r="F552" s="290">
        <f>SUM(F553,F557)</f>
        <v>176886</v>
      </c>
      <c r="G552" s="291">
        <f>F552/E552</f>
        <v>0.8077465785640243</v>
      </c>
    </row>
    <row r="553" spans="1:7" ht="15" customHeight="1">
      <c r="A553" s="1309"/>
      <c r="B553" s="1310" t="s">
        <v>97</v>
      </c>
      <c r="C553" s="1310"/>
      <c r="D553" s="412"/>
      <c r="E553" s="183">
        <f>SUM(E554:E556)</f>
        <v>218987</v>
      </c>
      <c r="F553" s="183">
        <f>SUM(F554:F556)</f>
        <v>176886</v>
      </c>
      <c r="G553" s="184">
        <f>F553/E553</f>
        <v>0.8077465785640243</v>
      </c>
    </row>
    <row r="554" spans="1:7" ht="12.75">
      <c r="A554" s="1309"/>
      <c r="B554" s="1323"/>
      <c r="C554" s="468" t="s">
        <v>364</v>
      </c>
      <c r="D554" s="469" t="s">
        <v>112</v>
      </c>
      <c r="E554" s="169">
        <v>0</v>
      </c>
      <c r="F554" s="169">
        <v>2550</v>
      </c>
      <c r="G554" s="171"/>
    </row>
    <row r="555" spans="1:7" ht="25.5">
      <c r="A555" s="1309"/>
      <c r="B555" s="1335"/>
      <c r="C555" s="470" t="s">
        <v>107</v>
      </c>
      <c r="D555" s="471" t="s">
        <v>132</v>
      </c>
      <c r="E555" s="169">
        <v>215460</v>
      </c>
      <c r="F555" s="169">
        <v>169989</v>
      </c>
      <c r="G555" s="171">
        <f>F555/E555</f>
        <v>0.78895850737956</v>
      </c>
    </row>
    <row r="556" spans="1:7" ht="25.5">
      <c r="A556" s="1309"/>
      <c r="B556" s="1324"/>
      <c r="C556" s="468" t="s">
        <v>115</v>
      </c>
      <c r="D556" s="469" t="s">
        <v>175</v>
      </c>
      <c r="E556" s="169">
        <v>3527</v>
      </c>
      <c r="F556" s="169">
        <v>4347</v>
      </c>
      <c r="G556" s="171">
        <f>F556/E556</f>
        <v>1.232492203005387</v>
      </c>
    </row>
    <row r="557" spans="1:7" ht="15.75" customHeight="1" thickBot="1">
      <c r="A557" s="1309"/>
      <c r="B557" s="1321" t="s">
        <v>108</v>
      </c>
      <c r="C557" s="1322"/>
      <c r="D557" s="413"/>
      <c r="E557" s="189">
        <v>0</v>
      </c>
      <c r="F557" s="189">
        <v>0</v>
      </c>
      <c r="G557" s="190"/>
    </row>
    <row r="558" spans="1:7" s="377" customFormat="1" ht="15.75" customHeight="1" thickBot="1">
      <c r="A558" s="1309"/>
      <c r="B558" s="394">
        <v>90095</v>
      </c>
      <c r="C558" s="395" t="s">
        <v>15</v>
      </c>
      <c r="D558" s="395"/>
      <c r="E558" s="160">
        <f>SUM(E559,E561)</f>
        <v>0</v>
      </c>
      <c r="F558" s="160">
        <f>SUM(F559,F561)</f>
        <v>217</v>
      </c>
      <c r="G558" s="161"/>
    </row>
    <row r="559" spans="1:7" ht="15" customHeight="1">
      <c r="A559" s="1309"/>
      <c r="B559" s="1310" t="s">
        <v>97</v>
      </c>
      <c r="C559" s="1310"/>
      <c r="D559" s="396"/>
      <c r="E559" s="183">
        <f>SUM(E560)</f>
        <v>0</v>
      </c>
      <c r="F559" s="183">
        <f>SUM(F560)</f>
        <v>217</v>
      </c>
      <c r="G559" s="184"/>
    </row>
    <row r="560" spans="1:7" ht="25.5">
      <c r="A560" s="1309"/>
      <c r="B560" s="463"/>
      <c r="C560" s="387" t="s">
        <v>115</v>
      </c>
      <c r="D560" s="436" t="s">
        <v>175</v>
      </c>
      <c r="E560" s="169">
        <v>0</v>
      </c>
      <c r="F560" s="169">
        <v>217</v>
      </c>
      <c r="G560" s="171"/>
    </row>
    <row r="561" spans="1:7" ht="15.75" customHeight="1" thickBot="1">
      <c r="A561" s="1334"/>
      <c r="B561" s="1318" t="s">
        <v>108</v>
      </c>
      <c r="C561" s="1318"/>
      <c r="D561" s="390"/>
      <c r="E561" s="189">
        <v>0</v>
      </c>
      <c r="F561" s="189">
        <v>0</v>
      </c>
      <c r="G561" s="190"/>
    </row>
    <row r="562" spans="1:9" s="403" customFormat="1" ht="19.5" customHeight="1" thickBot="1">
      <c r="A562" s="252">
        <v>921</v>
      </c>
      <c r="B562" s="472"/>
      <c r="C562" s="473" t="s">
        <v>59</v>
      </c>
      <c r="D562" s="473"/>
      <c r="E562" s="156">
        <f>SUM(E563,E567,E573,E579,E583,E588,E594,E598)</f>
        <v>3499842</v>
      </c>
      <c r="F562" s="156">
        <f>SUM(F563,F567,F573,F579,F583,F588,F594,F598)</f>
        <v>3514439</v>
      </c>
      <c r="G562" s="157">
        <f>F562/E562</f>
        <v>1.0041707597085812</v>
      </c>
      <c r="H562" s="402"/>
      <c r="I562" s="402"/>
    </row>
    <row r="563" spans="1:9" ht="13.5" thickBot="1">
      <c r="A563" s="442"/>
      <c r="B563" s="429">
        <v>92105</v>
      </c>
      <c r="C563" s="445" t="s">
        <v>375</v>
      </c>
      <c r="D563" s="446"/>
      <c r="E563" s="160">
        <f>SUM(E566,E564)</f>
        <v>0</v>
      </c>
      <c r="F563" s="160">
        <f>SUM(F566,F564)</f>
        <v>90</v>
      </c>
      <c r="G563" s="161"/>
      <c r="H563" s="20"/>
      <c r="I563" s="20"/>
    </row>
    <row r="564" spans="1:7" ht="12.75">
      <c r="A564" s="442"/>
      <c r="B564" s="1310" t="s">
        <v>97</v>
      </c>
      <c r="C564" s="1310"/>
      <c r="D564" s="396"/>
      <c r="E564" s="183">
        <f>SUM(E565:E565)</f>
        <v>0</v>
      </c>
      <c r="F564" s="183">
        <f>SUM(F565:F565)</f>
        <v>90</v>
      </c>
      <c r="G564" s="184"/>
    </row>
    <row r="565" spans="1:7" ht="24.75" customHeight="1">
      <c r="A565" s="442"/>
      <c r="B565" s="459"/>
      <c r="C565" s="474" t="s">
        <v>376</v>
      </c>
      <c r="D565" s="415">
        <v>2910</v>
      </c>
      <c r="E565" s="169">
        <v>0</v>
      </c>
      <c r="F565" s="169">
        <v>90</v>
      </c>
      <c r="G565" s="171"/>
    </row>
    <row r="566" spans="1:7" ht="13.5" thickBot="1">
      <c r="A566" s="442"/>
      <c r="B566" s="1325" t="s">
        <v>108</v>
      </c>
      <c r="C566" s="1325"/>
      <c r="D566" s="412"/>
      <c r="E566" s="189">
        <v>0</v>
      </c>
      <c r="F566" s="189">
        <v>0</v>
      </c>
      <c r="G566" s="190"/>
    </row>
    <row r="567" spans="1:7" ht="13.5" thickBot="1">
      <c r="A567" s="442"/>
      <c r="B567" s="429">
        <v>92108</v>
      </c>
      <c r="C567" s="445" t="s">
        <v>377</v>
      </c>
      <c r="D567" s="446"/>
      <c r="E567" s="160">
        <f>SUM(E571,E568)</f>
        <v>185808</v>
      </c>
      <c r="F567" s="160">
        <f>SUM(F571,F568)</f>
        <v>185807</v>
      </c>
      <c r="G567" s="161">
        <f aca="true" t="shared" si="19" ref="G567:G573">F567/E567</f>
        <v>0.9999946181004047</v>
      </c>
    </row>
    <row r="568" spans="1:7" ht="12.75">
      <c r="A568" s="442"/>
      <c r="B568" s="1310" t="s">
        <v>97</v>
      </c>
      <c r="C568" s="1310"/>
      <c r="D568" s="396"/>
      <c r="E568" s="183">
        <f>SUM(E569:E570)</f>
        <v>166870</v>
      </c>
      <c r="F568" s="183">
        <f>SUM(F569:F570)</f>
        <v>166870</v>
      </c>
      <c r="G568" s="184">
        <f t="shared" si="19"/>
        <v>1</v>
      </c>
    </row>
    <row r="569" spans="1:7" ht="24" customHeight="1">
      <c r="A569" s="442"/>
      <c r="B569" s="1311"/>
      <c r="C569" s="475" t="s">
        <v>116</v>
      </c>
      <c r="D569" s="389">
        <v>2710</v>
      </c>
      <c r="E569" s="169">
        <v>165000</v>
      </c>
      <c r="F569" s="169">
        <v>165000</v>
      </c>
      <c r="G569" s="171">
        <f t="shared" si="19"/>
        <v>1</v>
      </c>
    </row>
    <row r="570" spans="1:7" ht="24" customHeight="1">
      <c r="A570" s="442"/>
      <c r="B570" s="1313"/>
      <c r="C570" s="474" t="s">
        <v>376</v>
      </c>
      <c r="D570" s="389">
        <v>2910</v>
      </c>
      <c r="E570" s="169">
        <v>1870</v>
      </c>
      <c r="F570" s="169">
        <v>1870</v>
      </c>
      <c r="G570" s="171">
        <f t="shared" si="19"/>
        <v>1</v>
      </c>
    </row>
    <row r="571" spans="1:7" ht="12.75">
      <c r="A571" s="442"/>
      <c r="B571" s="1314" t="s">
        <v>108</v>
      </c>
      <c r="C571" s="1325"/>
      <c r="D571" s="412"/>
      <c r="E571" s="210">
        <f>SUM(E572)</f>
        <v>18938</v>
      </c>
      <c r="F571" s="210">
        <f>SUM(F572)</f>
        <v>18937</v>
      </c>
      <c r="G571" s="211">
        <f t="shared" si="19"/>
        <v>0.9999471961136339</v>
      </c>
    </row>
    <row r="572" spans="1:7" ht="26.25" thickBot="1">
      <c r="A572" s="442"/>
      <c r="B572" s="447"/>
      <c r="C572" s="387" t="s">
        <v>378</v>
      </c>
      <c r="D572" s="389">
        <v>6660</v>
      </c>
      <c r="E572" s="208">
        <v>18938</v>
      </c>
      <c r="F572" s="208">
        <v>18937</v>
      </c>
      <c r="G572" s="304">
        <f t="shared" si="19"/>
        <v>0.9999471961136339</v>
      </c>
    </row>
    <row r="573" spans="1:7" ht="13.5" thickBot="1">
      <c r="A573" s="442"/>
      <c r="B573" s="429">
        <v>92109</v>
      </c>
      <c r="C573" s="445" t="s">
        <v>379</v>
      </c>
      <c r="D573" s="446"/>
      <c r="E573" s="160">
        <f>SUM(E577,E574)</f>
        <v>76031</v>
      </c>
      <c r="F573" s="160">
        <f>SUM(F577,F574)</f>
        <v>88018</v>
      </c>
      <c r="G573" s="161">
        <f t="shared" si="19"/>
        <v>1.1576593757809315</v>
      </c>
    </row>
    <row r="574" spans="1:7" ht="12.75">
      <c r="A574" s="442"/>
      <c r="B574" s="1310" t="s">
        <v>97</v>
      </c>
      <c r="C574" s="1310"/>
      <c r="D574" s="396"/>
      <c r="E574" s="183">
        <f>SUM(E575:E576)</f>
        <v>0</v>
      </c>
      <c r="F574" s="183">
        <f>SUM(F575:F576)</f>
        <v>11988</v>
      </c>
      <c r="G574" s="184"/>
    </row>
    <row r="575" spans="1:7" ht="29.25" customHeight="1">
      <c r="A575" s="442"/>
      <c r="B575" s="1311"/>
      <c r="C575" s="455" t="s">
        <v>380</v>
      </c>
      <c r="D575" s="415" t="s">
        <v>138</v>
      </c>
      <c r="E575" s="169">
        <v>0</v>
      </c>
      <c r="F575" s="169">
        <v>246</v>
      </c>
      <c r="G575" s="171"/>
    </row>
    <row r="576" spans="1:7" ht="28.5" customHeight="1">
      <c r="A576" s="442"/>
      <c r="B576" s="1313"/>
      <c r="C576" s="455" t="s">
        <v>376</v>
      </c>
      <c r="D576" s="389">
        <v>2910</v>
      </c>
      <c r="E576" s="208">
        <v>0</v>
      </c>
      <c r="F576" s="208">
        <v>11742</v>
      </c>
      <c r="G576" s="171"/>
    </row>
    <row r="577" spans="1:7" ht="12.75">
      <c r="A577" s="442"/>
      <c r="B577" s="1314" t="s">
        <v>108</v>
      </c>
      <c r="C577" s="1314"/>
      <c r="D577" s="407"/>
      <c r="E577" s="268">
        <f>SUM(E578)</f>
        <v>76031</v>
      </c>
      <c r="F577" s="268">
        <f>SUM(F578)</f>
        <v>76030</v>
      </c>
      <c r="G577" s="197">
        <f>F577/E577</f>
        <v>0.9999868474701109</v>
      </c>
    </row>
    <row r="578" spans="1:7" ht="26.25" thickBot="1">
      <c r="A578" s="442"/>
      <c r="B578" s="447"/>
      <c r="C578" s="1122" t="s">
        <v>378</v>
      </c>
      <c r="D578" s="1119">
        <v>6660</v>
      </c>
      <c r="E578" s="169">
        <v>76031</v>
      </c>
      <c r="F578" s="169">
        <v>76030</v>
      </c>
      <c r="G578" s="171">
        <f>F578/E578</f>
        <v>0.9999868474701109</v>
      </c>
    </row>
    <row r="579" spans="1:7" ht="13.5" thickBot="1">
      <c r="A579" s="442"/>
      <c r="B579" s="429">
        <v>92114</v>
      </c>
      <c r="C579" s="1120" t="s">
        <v>381</v>
      </c>
      <c r="D579" s="1121"/>
      <c r="E579" s="290">
        <f>SUM(E581,E580)</f>
        <v>3489</v>
      </c>
      <c r="F579" s="290">
        <f>SUM(F581,F580)</f>
        <v>3488</v>
      </c>
      <c r="G579" s="291">
        <f>F579/E579</f>
        <v>0.999713384924047</v>
      </c>
    </row>
    <row r="580" spans="1:7" ht="12.75">
      <c r="A580" s="442"/>
      <c r="B580" s="1310" t="s">
        <v>156</v>
      </c>
      <c r="C580" s="1310"/>
      <c r="D580" s="396"/>
      <c r="E580" s="183">
        <v>0</v>
      </c>
      <c r="F580" s="183">
        <v>0</v>
      </c>
      <c r="G580" s="184"/>
    </row>
    <row r="581" spans="1:7" ht="12.75">
      <c r="A581" s="442"/>
      <c r="B581" s="1314" t="s">
        <v>103</v>
      </c>
      <c r="C581" s="1314"/>
      <c r="D581" s="407"/>
      <c r="E581" s="210">
        <f>SUM(E582)</f>
        <v>3489</v>
      </c>
      <c r="F581" s="210">
        <f>SUM(F582)</f>
        <v>3488</v>
      </c>
      <c r="G581" s="211">
        <f aca="true" t="shared" si="20" ref="G581:G586">F581/E581</f>
        <v>0.999713384924047</v>
      </c>
    </row>
    <row r="582" spans="1:7" ht="26.25" thickBot="1">
      <c r="A582" s="442"/>
      <c r="B582" s="447"/>
      <c r="C582" s="387" t="s">
        <v>378</v>
      </c>
      <c r="D582" s="389">
        <v>6660</v>
      </c>
      <c r="E582" s="208">
        <v>3489</v>
      </c>
      <c r="F582" s="208">
        <v>3488</v>
      </c>
      <c r="G582" s="304">
        <f t="shared" si="20"/>
        <v>0.999713384924047</v>
      </c>
    </row>
    <row r="583" spans="1:7" s="377" customFormat="1" ht="13.5" thickBot="1">
      <c r="A583" s="1345"/>
      <c r="B583" s="429">
        <v>92116</v>
      </c>
      <c r="C583" s="395" t="s">
        <v>382</v>
      </c>
      <c r="D583" s="395"/>
      <c r="E583" s="357">
        <f>SUM(E584,E587)</f>
        <v>3158870</v>
      </c>
      <c r="F583" s="357">
        <f>SUM(F584,F587)</f>
        <v>3158870</v>
      </c>
      <c r="G583" s="358">
        <f t="shared" si="20"/>
        <v>1</v>
      </c>
    </row>
    <row r="584" spans="1:7" ht="12.75">
      <c r="A584" s="1345"/>
      <c r="B584" s="1310" t="s">
        <v>97</v>
      </c>
      <c r="C584" s="1310"/>
      <c r="D584" s="396"/>
      <c r="E584" s="163">
        <f>SUM(E585:E586)</f>
        <v>3158870</v>
      </c>
      <c r="F584" s="163">
        <f>SUM(F585:F586)</f>
        <v>3158870</v>
      </c>
      <c r="G584" s="164">
        <f t="shared" si="20"/>
        <v>1</v>
      </c>
    </row>
    <row r="585" spans="1:7" ht="25.5">
      <c r="A585" s="1345"/>
      <c r="B585" s="1335"/>
      <c r="C585" s="387" t="s">
        <v>383</v>
      </c>
      <c r="D585" s="388">
        <v>2310</v>
      </c>
      <c r="E585" s="169">
        <v>3086870</v>
      </c>
      <c r="F585" s="169">
        <v>3086870</v>
      </c>
      <c r="G585" s="171">
        <f t="shared" si="20"/>
        <v>1</v>
      </c>
    </row>
    <row r="586" spans="1:7" ht="25.5">
      <c r="A586" s="1345"/>
      <c r="B586" s="1324"/>
      <c r="C586" s="387" t="s">
        <v>384</v>
      </c>
      <c r="D586" s="388">
        <v>2320</v>
      </c>
      <c r="E586" s="169">
        <v>72000</v>
      </c>
      <c r="F586" s="169">
        <v>72000</v>
      </c>
      <c r="G586" s="171">
        <f t="shared" si="20"/>
        <v>1</v>
      </c>
    </row>
    <row r="587" spans="1:7" ht="13.5" thickBot="1">
      <c r="A587" s="1345"/>
      <c r="B587" s="1321" t="s">
        <v>108</v>
      </c>
      <c r="C587" s="1322"/>
      <c r="D587" s="413"/>
      <c r="E587" s="175">
        <v>0</v>
      </c>
      <c r="F587" s="175">
        <v>0</v>
      </c>
      <c r="G587" s="176"/>
    </row>
    <row r="588" spans="1:7" ht="13.5" thickBot="1">
      <c r="A588" s="442"/>
      <c r="B588" s="429">
        <v>92118</v>
      </c>
      <c r="C588" s="445" t="s">
        <v>24</v>
      </c>
      <c r="D588" s="446"/>
      <c r="E588" s="160">
        <f>SUM(E592,E589)</f>
        <v>61801</v>
      </c>
      <c r="F588" s="160">
        <f>SUM(F592,F589)</f>
        <v>64064</v>
      </c>
      <c r="G588" s="161">
        <f>F588/E588</f>
        <v>1.0366175304606722</v>
      </c>
    </row>
    <row r="589" spans="1:7" ht="12.75">
      <c r="A589" s="442"/>
      <c r="B589" s="1310" t="s">
        <v>97</v>
      </c>
      <c r="C589" s="1310"/>
      <c r="D589" s="396"/>
      <c r="E589" s="183">
        <f>SUM(E590:E591)</f>
        <v>5746</v>
      </c>
      <c r="F589" s="183">
        <f>SUM(F590:F591)</f>
        <v>6800</v>
      </c>
      <c r="G589" s="184">
        <f>F589/E589</f>
        <v>1.183431952662722</v>
      </c>
    </row>
    <row r="590" spans="1:7" ht="29.25" customHeight="1">
      <c r="A590" s="442"/>
      <c r="B590" s="1311"/>
      <c r="C590" s="455" t="s">
        <v>380</v>
      </c>
      <c r="D590" s="415" t="s">
        <v>138</v>
      </c>
      <c r="E590" s="169">
        <v>0</v>
      </c>
      <c r="F590" s="169">
        <v>8</v>
      </c>
      <c r="G590" s="171"/>
    </row>
    <row r="591" spans="1:7" ht="28.5" customHeight="1">
      <c r="A591" s="442"/>
      <c r="B591" s="1313"/>
      <c r="C591" s="455" t="s">
        <v>376</v>
      </c>
      <c r="D591" s="456">
        <v>2910</v>
      </c>
      <c r="E591" s="166">
        <v>5746</v>
      </c>
      <c r="F591" s="166">
        <v>6792</v>
      </c>
      <c r="G591" s="171">
        <f>F591/E591</f>
        <v>1.1820396797772363</v>
      </c>
    </row>
    <row r="592" spans="1:7" ht="12.75">
      <c r="A592" s="442"/>
      <c r="B592" s="1314" t="s">
        <v>103</v>
      </c>
      <c r="C592" s="1314"/>
      <c r="D592" s="407"/>
      <c r="E592" s="210">
        <f>SUM(E593)</f>
        <v>56055</v>
      </c>
      <c r="F592" s="210">
        <f>SUM(F593)</f>
        <v>57264</v>
      </c>
      <c r="G592" s="211">
        <f>F592/E592</f>
        <v>1.0215681027562216</v>
      </c>
    </row>
    <row r="593" spans="1:7" ht="26.25" thickBot="1">
      <c r="A593" s="442"/>
      <c r="B593" s="447"/>
      <c r="C593" s="387" t="s">
        <v>378</v>
      </c>
      <c r="D593" s="389">
        <v>6660</v>
      </c>
      <c r="E593" s="208">
        <v>56055</v>
      </c>
      <c r="F593" s="208">
        <v>57264</v>
      </c>
      <c r="G593" s="304">
        <f>F593/E593</f>
        <v>1.0215681027562216</v>
      </c>
    </row>
    <row r="594" spans="1:7" ht="13.5" thickBot="1">
      <c r="A594" s="442"/>
      <c r="B594" s="429">
        <v>92120</v>
      </c>
      <c r="C594" s="445" t="s">
        <v>385</v>
      </c>
      <c r="D594" s="446"/>
      <c r="E594" s="160">
        <f>SUM(E596,E595)</f>
        <v>4121</v>
      </c>
      <c r="F594" s="160">
        <f>SUM(F596,F595)</f>
        <v>4380</v>
      </c>
      <c r="G594" s="161">
        <f>F594/E594</f>
        <v>1.062848823101189</v>
      </c>
    </row>
    <row r="595" spans="1:7" ht="12.75">
      <c r="A595" s="442"/>
      <c r="B595" s="1310" t="s">
        <v>156</v>
      </c>
      <c r="C595" s="1310"/>
      <c r="D595" s="396"/>
      <c r="E595" s="183">
        <v>0</v>
      </c>
      <c r="F595" s="183">
        <v>0</v>
      </c>
      <c r="G595" s="184"/>
    </row>
    <row r="596" spans="1:7" ht="12.75">
      <c r="A596" s="442"/>
      <c r="B596" s="1314" t="s">
        <v>103</v>
      </c>
      <c r="C596" s="1314"/>
      <c r="D596" s="407"/>
      <c r="E596" s="210">
        <f>SUM(E597)</f>
        <v>4121</v>
      </c>
      <c r="F596" s="210">
        <f>SUM(F597)</f>
        <v>4380</v>
      </c>
      <c r="G596" s="211">
        <f aca="true" t="shared" si="21" ref="G596:G601">F596/E596</f>
        <v>1.062848823101189</v>
      </c>
    </row>
    <row r="597" spans="1:7" ht="39" thickBot="1">
      <c r="A597" s="442"/>
      <c r="B597" s="447"/>
      <c r="C597" s="387" t="s">
        <v>151</v>
      </c>
      <c r="D597" s="389">
        <v>6669</v>
      </c>
      <c r="E597" s="208">
        <v>4121</v>
      </c>
      <c r="F597" s="208">
        <v>4380</v>
      </c>
      <c r="G597" s="304">
        <f t="shared" si="21"/>
        <v>1.062848823101189</v>
      </c>
    </row>
    <row r="598" spans="1:7" ht="13.5" thickBot="1">
      <c r="A598" s="442"/>
      <c r="B598" s="429">
        <v>92178</v>
      </c>
      <c r="C598" s="445" t="s">
        <v>33</v>
      </c>
      <c r="D598" s="446"/>
      <c r="E598" s="160">
        <f>SUM(E602,E599)</f>
        <v>9722</v>
      </c>
      <c r="F598" s="160">
        <f>SUM(F602,F599)</f>
        <v>9722</v>
      </c>
      <c r="G598" s="161">
        <f t="shared" si="21"/>
        <v>1</v>
      </c>
    </row>
    <row r="599" spans="1:7" ht="12.75">
      <c r="A599" s="442"/>
      <c r="B599" s="1315" t="s">
        <v>97</v>
      </c>
      <c r="C599" s="1341"/>
      <c r="D599" s="476"/>
      <c r="E599" s="183">
        <f>SUM(E600:E601)</f>
        <v>9722</v>
      </c>
      <c r="F599" s="183">
        <f>SUM(F600:F601)</f>
        <v>9722</v>
      </c>
      <c r="G599" s="184">
        <f t="shared" si="21"/>
        <v>1</v>
      </c>
    </row>
    <row r="600" spans="1:7" ht="27.75" customHeight="1">
      <c r="A600" s="442"/>
      <c r="B600" s="1311"/>
      <c r="C600" s="455" t="s">
        <v>380</v>
      </c>
      <c r="D600" s="415" t="s">
        <v>138</v>
      </c>
      <c r="E600" s="169">
        <v>17</v>
      </c>
      <c r="F600" s="169">
        <v>17</v>
      </c>
      <c r="G600" s="171">
        <f t="shared" si="21"/>
        <v>1</v>
      </c>
    </row>
    <row r="601" spans="1:7" ht="27.75" customHeight="1">
      <c r="A601" s="442"/>
      <c r="B601" s="1313"/>
      <c r="C601" s="455" t="s">
        <v>376</v>
      </c>
      <c r="D601" s="415" t="s">
        <v>319</v>
      </c>
      <c r="E601" s="169">
        <v>9705</v>
      </c>
      <c r="F601" s="169">
        <v>9705</v>
      </c>
      <c r="G601" s="171">
        <f t="shared" si="21"/>
        <v>1</v>
      </c>
    </row>
    <row r="602" spans="1:7" ht="13.5" thickBot="1">
      <c r="A602" s="442"/>
      <c r="B602" s="1321" t="s">
        <v>108</v>
      </c>
      <c r="C602" s="1322"/>
      <c r="D602" s="477"/>
      <c r="E602" s="175">
        <v>0</v>
      </c>
      <c r="F602" s="175">
        <v>0</v>
      </c>
      <c r="G602" s="190"/>
    </row>
    <row r="603" spans="1:7" s="403" customFormat="1" ht="30" customHeight="1" thickBot="1">
      <c r="A603" s="314">
        <v>925</v>
      </c>
      <c r="B603" s="478"/>
      <c r="C603" s="479" t="s">
        <v>386</v>
      </c>
      <c r="D603" s="479"/>
      <c r="E603" s="256">
        <f>SUM(E604)</f>
        <v>810600</v>
      </c>
      <c r="F603" s="256">
        <f>SUM(F604)</f>
        <v>810582</v>
      </c>
      <c r="G603" s="257">
        <f>F603/E603</f>
        <v>0.9999777942264989</v>
      </c>
    </row>
    <row r="604" spans="1:7" s="377" customFormat="1" ht="13.5" thickBot="1">
      <c r="A604" s="1308"/>
      <c r="B604" s="480">
        <v>92502</v>
      </c>
      <c r="C604" s="405" t="s">
        <v>387</v>
      </c>
      <c r="D604" s="405"/>
      <c r="E604" s="160">
        <f>SUM(E605,E608)</f>
        <v>810600</v>
      </c>
      <c r="F604" s="160">
        <f>SUM(F605,F608)</f>
        <v>810582</v>
      </c>
      <c r="G604" s="161">
        <f>F604/E604</f>
        <v>0.9999777942264989</v>
      </c>
    </row>
    <row r="605" spans="1:7" ht="12.75">
      <c r="A605" s="1309"/>
      <c r="B605" s="1310" t="s">
        <v>97</v>
      </c>
      <c r="C605" s="1310"/>
      <c r="D605" s="396"/>
      <c r="E605" s="183">
        <f>SUM(E606:E607)</f>
        <v>810600</v>
      </c>
      <c r="F605" s="183">
        <f>SUM(F606:F607)</f>
        <v>810582</v>
      </c>
      <c r="G605" s="184">
        <f>F605/E605</f>
        <v>0.9999777942264989</v>
      </c>
    </row>
    <row r="606" spans="1:7" ht="25.5" customHeight="1">
      <c r="A606" s="1309"/>
      <c r="B606" s="1312"/>
      <c r="C606" s="385" t="s">
        <v>388</v>
      </c>
      <c r="D606" s="389">
        <v>2230</v>
      </c>
      <c r="E606" s="169">
        <v>741199</v>
      </c>
      <c r="F606" s="169">
        <v>741181</v>
      </c>
      <c r="G606" s="171">
        <f>F606/E606</f>
        <v>0.9999757150239005</v>
      </c>
    </row>
    <row r="607" spans="1:7" ht="27" customHeight="1">
      <c r="A607" s="1309"/>
      <c r="B607" s="1313"/>
      <c r="C607" s="392" t="s">
        <v>389</v>
      </c>
      <c r="D607" s="456">
        <v>2460</v>
      </c>
      <c r="E607" s="169">
        <v>69401</v>
      </c>
      <c r="F607" s="169">
        <v>69401</v>
      </c>
      <c r="G607" s="171">
        <f>F607/E607</f>
        <v>1</v>
      </c>
    </row>
    <row r="608" spans="1:7" ht="13.5" thickBot="1">
      <c r="A608" s="1334"/>
      <c r="B608" s="1337" t="s">
        <v>108</v>
      </c>
      <c r="C608" s="1338"/>
      <c r="D608" s="1117"/>
      <c r="E608" s="210">
        <v>0</v>
      </c>
      <c r="F608" s="210">
        <v>0</v>
      </c>
      <c r="G608" s="211"/>
    </row>
    <row r="609" spans="1:7" s="403" customFormat="1" ht="30" customHeight="1" thickBot="1">
      <c r="A609" s="314">
        <v>926</v>
      </c>
      <c r="B609" s="1123"/>
      <c r="C609" s="1124" t="s">
        <v>390</v>
      </c>
      <c r="D609" s="1124"/>
      <c r="E609" s="256">
        <f>SUM(E610)</f>
        <v>15267</v>
      </c>
      <c r="F609" s="256">
        <f>SUM(F610)</f>
        <v>16563</v>
      </c>
      <c r="G609" s="257">
        <f>F609/E609</f>
        <v>1.0848889762232266</v>
      </c>
    </row>
    <row r="610" spans="1:7" s="377" customFormat="1" ht="13.5" thickBot="1">
      <c r="A610" s="1308"/>
      <c r="B610" s="480">
        <v>92605</v>
      </c>
      <c r="C610" s="405" t="s">
        <v>391</v>
      </c>
      <c r="D610" s="405"/>
      <c r="E610" s="160">
        <f>SUM(E611,E615)</f>
        <v>15267</v>
      </c>
      <c r="F610" s="160">
        <f>SUM(F611,F615)</f>
        <v>16563</v>
      </c>
      <c r="G610" s="161">
        <f>F610/E610</f>
        <v>1.0848889762232266</v>
      </c>
    </row>
    <row r="611" spans="1:7" ht="12.75">
      <c r="A611" s="1309"/>
      <c r="B611" s="1310" t="s">
        <v>97</v>
      </c>
      <c r="C611" s="1310"/>
      <c r="D611" s="396"/>
      <c r="E611" s="183">
        <f>SUM(E612:E614)</f>
        <v>15267</v>
      </c>
      <c r="F611" s="183">
        <f>SUM(F612:F614)</f>
        <v>16563</v>
      </c>
      <c r="G611" s="184">
        <f>F611/E611</f>
        <v>1.0848889762232266</v>
      </c>
    </row>
    <row r="612" spans="1:7" ht="25.5" customHeight="1">
      <c r="A612" s="1309"/>
      <c r="B612" s="1312"/>
      <c r="C612" s="385" t="s">
        <v>321</v>
      </c>
      <c r="D612" s="415" t="s">
        <v>138</v>
      </c>
      <c r="E612" s="169">
        <v>299</v>
      </c>
      <c r="F612" s="169">
        <v>346</v>
      </c>
      <c r="G612" s="171">
        <f>F612/E612</f>
        <v>1.157190635451505</v>
      </c>
    </row>
    <row r="613" spans="1:7" ht="16.5" customHeight="1">
      <c r="A613" s="1309"/>
      <c r="B613" s="1312"/>
      <c r="C613" s="719" t="s">
        <v>976</v>
      </c>
      <c r="D613" s="443" t="s">
        <v>102</v>
      </c>
      <c r="E613" s="169">
        <v>0</v>
      </c>
      <c r="F613" s="169">
        <v>1250</v>
      </c>
      <c r="G613" s="171"/>
    </row>
    <row r="614" spans="1:7" ht="28.5" customHeight="1">
      <c r="A614" s="1309"/>
      <c r="B614" s="1313"/>
      <c r="C614" s="392" t="s">
        <v>392</v>
      </c>
      <c r="D614" s="456">
        <v>2910</v>
      </c>
      <c r="E614" s="169">
        <v>14968</v>
      </c>
      <c r="F614" s="169">
        <v>14967</v>
      </c>
      <c r="G614" s="171">
        <f>F614/E614</f>
        <v>0.999933190807055</v>
      </c>
    </row>
    <row r="615" spans="1:7" ht="13.5" thickBot="1">
      <c r="A615" s="1334"/>
      <c r="B615" s="1314" t="s">
        <v>108</v>
      </c>
      <c r="C615" s="1314"/>
      <c r="D615" s="407"/>
      <c r="E615" s="189">
        <v>0</v>
      </c>
      <c r="F615" s="189">
        <v>0</v>
      </c>
      <c r="G615" s="190"/>
    </row>
    <row r="616" spans="1:7" ht="34.5" customHeight="1" thickBot="1">
      <c r="A616" s="1346" t="s">
        <v>393</v>
      </c>
      <c r="B616" s="1347"/>
      <c r="C616" s="1347"/>
      <c r="D616" s="481"/>
      <c r="E616" s="482">
        <f>SUM(E8,E68,E99,E105,E165,E172,E186,E222,E238,E294,E304,E319,E358,E410,E438,E486,E530,E562,E603,E75,E80,E403,E521,E609,E299,E289,E233,E94,)</f>
        <v>1373223565</v>
      </c>
      <c r="F616" s="482">
        <f>SUM(F8,F68,F99,F105,F165,F172,F186,F222,F238,F294,F304,F319,F358,F410,F438,F486,F530,F562,F603,F75,F80,F403,F521,F609,F299,F289,F233,F94,)</f>
        <v>1304001686</v>
      </c>
      <c r="G616" s="483">
        <f>F616/E616</f>
        <v>0.9495916901192997</v>
      </c>
    </row>
    <row r="617" spans="1:7" ht="21" customHeight="1" thickBot="1">
      <c r="A617" s="1348" t="s">
        <v>394</v>
      </c>
      <c r="B617" s="1348"/>
      <c r="C617" s="1348"/>
      <c r="D617" s="484"/>
      <c r="E617" s="485"/>
      <c r="F617" s="485"/>
      <c r="G617" s="486"/>
    </row>
    <row r="618" spans="1:7" ht="21.75" customHeight="1" thickBot="1">
      <c r="A618" s="1349" t="s">
        <v>395</v>
      </c>
      <c r="B618" s="1350"/>
      <c r="C618" s="1351"/>
      <c r="D618" s="487"/>
      <c r="E618" s="488">
        <f>E611+E605+E599+E595+E589+E584+E580+E574+E568+E564+E559+E553+E549+E542+E536+E527+E523+E514+E496+E492+E488+E478+E469+E465+E461+E453+E446+E440+E435+E430+E425+E421+E417+E412+E405+E394+E387+E377+E372+E366+E360+E352+E341+E337+E333+E329+E325+E321+E316+E311+E306+E296+E281++E273+E268+E263+E253+E249+E240+E224+E218+E214+E210+E201+E196+E188+E174+E167+E160+E155+E132+E127+E122+E107+E101+E91+E82+E77+E70+E62+E54+E49+E42+E31+E22+E18+E10+E532+E474+E301+E291+E235+E151+E147+E118+E96</f>
        <v>749194520</v>
      </c>
      <c r="F618" s="488">
        <f>F611+F605+F599+F595+F589+F584+F580+F574+F568+F564+F559+F553+F549+F542+F536+F527+F523+F514+F496+F492+F488+F478+F469+F465+F461+F453+F446+F440+F435+F430+F425+F421+F417+F412+F405+F394+F387+F377+F372+F366+F360+F352+F341+F337+F333+F329+F325+F321+F316+F311+F306+F296+F281++F273+F268+F263+F253+F249+F240+F224+F218+F214+F210+F201+F196+F188+F174+F167+F160+F155+F132+F127+F122+F107+F101+F91+F82+F77+F70+F62+F54+F49+F42+F31+F22+F18+F10+F532+F474+F301+F291+F235+F151+F147+F118+F96</f>
        <v>742967929</v>
      </c>
      <c r="G618" s="489">
        <f>F618/E618</f>
        <v>0.9916889528236271</v>
      </c>
    </row>
    <row r="619" spans="1:7" ht="22.5" customHeight="1" thickBot="1">
      <c r="A619" s="1352" t="s">
        <v>396</v>
      </c>
      <c r="B619" s="1353"/>
      <c r="C619" s="1354"/>
      <c r="D619" s="487"/>
      <c r="E619" s="490">
        <f>E615+E608+E602+E596+E592+E587+E581+E577+E571+E566+E561+E557+E551+E547+E540+E529+E525+E520+E511+E494+E489+E483+E471+E467+E463+E459+E450+E444+E437+E433+E428+E422+E418+E414+E409+E400+E392+E384+E375+E369+E364+E355+E345+E339+E335+E331+E326+E323+E318+E314+E309+E298+E286+E279+E271+E266+E260+E251+E245+E229+E220+E216+E212+E207+E199+E193+E182+E169+E164+E157+E141+E130+E125+E113+E104+E93+E85+E79+E74+E67+E56+E52+E45+E35+E28+E20+E15+E533+E476+E303+E293+E237+E152+E148+E120+E97</f>
        <v>624029045</v>
      </c>
      <c r="F619" s="490">
        <f>F615+F608+F602+F596+F592+F587+F581+F577+F571+F566+F561+F557+F551+F547+F540+F529+F525+F520+F511+F494+F489+F483+F471+F467+F463+F459+F450+F444+F437+F433+F428+F422+F418+F414+F409+F400+F392+F384+F375+F369+F364+F355+F345+F339+F335+F331+F326+F323+F318+F314+F309+F298+F286+F279+F271+F266+F260+F251+F245+F229+F220+F216+F212+F207+F199+F193+F182+F169+F164+F157+F141+F130+F125+F113+F104+F93+F85+F79+F74+F67+F56+F52+F45+F35+F28+F20+F15+F533+F476+F303+F293+F237+F152+F148+F120+F97</f>
        <v>561033757</v>
      </c>
      <c r="G619" s="491">
        <f>F619/E619</f>
        <v>0.8990507116539743</v>
      </c>
    </row>
    <row r="620" spans="1:7" ht="15.75" customHeight="1">
      <c r="A620" s="492"/>
      <c r="B620" s="493"/>
      <c r="C620" s="494"/>
      <c r="D620" s="495"/>
      <c r="E620" s="495"/>
      <c r="F620" s="495"/>
      <c r="G620" s="496"/>
    </row>
    <row r="621" spans="1:11" ht="12.75">
      <c r="A621" s="1355"/>
      <c r="B621" s="1355"/>
      <c r="C621" s="1355"/>
      <c r="D621" s="1355"/>
      <c r="E621" s="148"/>
      <c r="F621" s="148"/>
      <c r="G621" s="148"/>
      <c r="H621" s="497"/>
      <c r="I621" s="497"/>
      <c r="J621" s="497"/>
      <c r="K621" s="497"/>
    </row>
    <row r="622" spans="1:11" ht="12.75">
      <c r="A622" s="498"/>
      <c r="B622" s="1356"/>
      <c r="C622" s="1356"/>
      <c r="D622" s="499"/>
      <c r="E622" s="148"/>
      <c r="F622" s="148"/>
      <c r="G622" s="148"/>
      <c r="H622" s="497"/>
      <c r="I622" s="497"/>
      <c r="J622" s="497"/>
      <c r="K622" s="497"/>
    </row>
    <row r="623" spans="1:11" ht="12.75">
      <c r="A623" s="1357"/>
      <c r="B623" s="1358"/>
      <c r="C623" s="1358"/>
      <c r="D623" s="500"/>
      <c r="E623" s="148"/>
      <c r="F623" s="148"/>
      <c r="G623" s="1360"/>
      <c r="H623" s="1360"/>
      <c r="I623" s="501"/>
      <c r="J623" s="502"/>
      <c r="K623" s="497"/>
    </row>
    <row r="624" spans="1:11" ht="12.75">
      <c r="A624" s="1357"/>
      <c r="B624" s="1359"/>
      <c r="C624" s="503"/>
      <c r="D624" s="504"/>
      <c r="E624" s="505"/>
      <c r="F624" s="505"/>
      <c r="G624" s="505"/>
      <c r="H624" s="506"/>
      <c r="I624" s="497"/>
      <c r="J624" s="497"/>
      <c r="K624" s="497"/>
    </row>
    <row r="625" spans="1:11" ht="12.75">
      <c r="A625" s="1357"/>
      <c r="B625" s="1359"/>
      <c r="C625" s="503"/>
      <c r="D625" s="504"/>
      <c r="E625" s="505"/>
      <c r="F625" s="505"/>
      <c r="G625" s="505"/>
      <c r="H625" s="506"/>
      <c r="I625" s="497"/>
      <c r="J625" s="506"/>
      <c r="K625" s="506"/>
    </row>
    <row r="626" spans="1:11" ht="12.75">
      <c r="A626" s="1357"/>
      <c r="B626" s="1358"/>
      <c r="C626" s="1358"/>
      <c r="D626" s="500"/>
      <c r="E626" s="507"/>
      <c r="F626" s="507"/>
      <c r="G626" s="507"/>
      <c r="H626" s="506"/>
      <c r="I626" s="497"/>
      <c r="J626" s="506"/>
      <c r="K626" s="497"/>
    </row>
    <row r="627" spans="1:11" ht="12.75">
      <c r="A627" s="1357"/>
      <c r="B627" s="1359"/>
      <c r="C627" s="503"/>
      <c r="D627" s="504"/>
      <c r="E627" s="507"/>
      <c r="F627" s="507"/>
      <c r="G627" s="507"/>
      <c r="H627" s="506"/>
      <c r="I627" s="497"/>
      <c r="J627" s="506"/>
      <c r="K627" s="497"/>
    </row>
    <row r="628" spans="1:11" ht="12.75">
      <c r="A628" s="1357"/>
      <c r="B628" s="1359"/>
      <c r="C628" s="503"/>
      <c r="D628" s="504"/>
      <c r="E628" s="507"/>
      <c r="F628" s="507"/>
      <c r="G628" s="507"/>
      <c r="H628" s="506"/>
      <c r="I628" s="497"/>
      <c r="J628" s="497"/>
      <c r="K628" s="497"/>
    </row>
    <row r="629" spans="1:11" ht="12.75">
      <c r="A629" s="1357"/>
      <c r="B629" s="1358"/>
      <c r="C629" s="1358"/>
      <c r="D629" s="500"/>
      <c r="E629" s="507"/>
      <c r="F629" s="507"/>
      <c r="G629" s="507"/>
      <c r="H629" s="506"/>
      <c r="I629" s="497"/>
      <c r="J629" s="506"/>
      <c r="K629" s="497"/>
    </row>
    <row r="630" spans="1:11" ht="12.75">
      <c r="A630" s="1357"/>
      <c r="B630" s="1359"/>
      <c r="C630" s="503"/>
      <c r="D630" s="504"/>
      <c r="E630" s="507"/>
      <c r="F630" s="507"/>
      <c r="G630" s="507"/>
      <c r="H630" s="506"/>
      <c r="I630" s="497"/>
      <c r="J630" s="506"/>
      <c r="K630" s="497"/>
    </row>
    <row r="631" spans="1:11" ht="12.75">
      <c r="A631" s="1357"/>
      <c r="B631" s="1359"/>
      <c r="C631" s="503"/>
      <c r="D631" s="504"/>
      <c r="E631" s="507"/>
      <c r="F631" s="507"/>
      <c r="G631" s="507"/>
      <c r="H631" s="506"/>
      <c r="I631" s="497"/>
      <c r="J631" s="497"/>
      <c r="K631" s="497"/>
    </row>
    <row r="632" spans="1:11" ht="12.75">
      <c r="A632" s="147"/>
      <c r="B632" s="147"/>
      <c r="C632" s="148"/>
      <c r="D632" s="148"/>
      <c r="E632" s="507"/>
      <c r="F632" s="507"/>
      <c r="G632" s="507"/>
      <c r="H632" s="506"/>
      <c r="I632" s="497"/>
      <c r="J632" s="497"/>
      <c r="K632" s="497"/>
    </row>
    <row r="633" spans="1:11" ht="12.75">
      <c r="A633" s="147"/>
      <c r="B633" s="147"/>
      <c r="C633" s="148"/>
      <c r="D633" s="148"/>
      <c r="E633" s="507"/>
      <c r="F633" s="507"/>
      <c r="G633" s="507"/>
      <c r="H633" s="497"/>
      <c r="I633" s="497"/>
      <c r="J633" s="506"/>
      <c r="K633" s="497"/>
    </row>
    <row r="634" spans="1:11" ht="12.75">
      <c r="A634" s="147"/>
      <c r="B634" s="147"/>
      <c r="C634" s="148"/>
      <c r="D634" s="148"/>
      <c r="E634" s="148"/>
      <c r="F634" s="148"/>
      <c r="G634" s="148"/>
      <c r="H634" s="508"/>
      <c r="I634" s="497"/>
      <c r="J634" s="508"/>
      <c r="K634" s="497"/>
    </row>
    <row r="635" spans="1:11" ht="12.75">
      <c r="A635" s="147"/>
      <c r="B635" s="147"/>
      <c r="C635" s="148"/>
      <c r="D635" s="148"/>
      <c r="E635" s="148"/>
      <c r="F635" s="148"/>
      <c r="G635" s="148"/>
      <c r="H635" s="497"/>
      <c r="I635" s="497"/>
      <c r="J635" s="497"/>
      <c r="K635" s="497"/>
    </row>
    <row r="636" spans="1:11" ht="12.75">
      <c r="A636" s="147"/>
      <c r="B636" s="147"/>
      <c r="C636" s="148"/>
      <c r="D636" s="148"/>
      <c r="E636" s="148"/>
      <c r="F636" s="148"/>
      <c r="G636" s="148"/>
      <c r="H636" s="497"/>
      <c r="I636" s="497"/>
      <c r="J636" s="497"/>
      <c r="K636" s="497"/>
    </row>
    <row r="637" spans="1:11" ht="12.75">
      <c r="A637" s="147"/>
      <c r="B637" s="147"/>
      <c r="C637" s="148"/>
      <c r="D637" s="148"/>
      <c r="E637" s="148"/>
      <c r="F637" s="148"/>
      <c r="G637" s="148"/>
      <c r="H637" s="497"/>
      <c r="I637" s="506"/>
      <c r="J637" s="497"/>
      <c r="K637" s="497"/>
    </row>
  </sheetData>
  <sheetProtection/>
  <mergeCells count="342">
    <mergeCell ref="A629:A631"/>
    <mergeCell ref="B629:C629"/>
    <mergeCell ref="B630:B631"/>
    <mergeCell ref="A623:A625"/>
    <mergeCell ref="B623:C623"/>
    <mergeCell ref="G623:H623"/>
    <mergeCell ref="B624:B625"/>
    <mergeCell ref="A626:A628"/>
    <mergeCell ref="B626:C626"/>
    <mergeCell ref="B627:B628"/>
    <mergeCell ref="A616:C616"/>
    <mergeCell ref="A617:C617"/>
    <mergeCell ref="A618:C618"/>
    <mergeCell ref="A619:C619"/>
    <mergeCell ref="A621:D621"/>
    <mergeCell ref="B622:C622"/>
    <mergeCell ref="A604:A608"/>
    <mergeCell ref="B605:C605"/>
    <mergeCell ref="B606:B607"/>
    <mergeCell ref="B608:C608"/>
    <mergeCell ref="A610:A615"/>
    <mergeCell ref="B611:C611"/>
    <mergeCell ref="B612:B614"/>
    <mergeCell ref="B615:C615"/>
    <mergeCell ref="B592:C592"/>
    <mergeCell ref="B595:C595"/>
    <mergeCell ref="B596:C596"/>
    <mergeCell ref="B599:C599"/>
    <mergeCell ref="B600:B601"/>
    <mergeCell ref="B602:C602"/>
    <mergeCell ref="A583:A587"/>
    <mergeCell ref="B584:C584"/>
    <mergeCell ref="B585:B586"/>
    <mergeCell ref="B587:C587"/>
    <mergeCell ref="B589:C589"/>
    <mergeCell ref="B590:B591"/>
    <mergeCell ref="B571:C571"/>
    <mergeCell ref="B574:C574"/>
    <mergeCell ref="B575:B576"/>
    <mergeCell ref="B577:C577"/>
    <mergeCell ref="B580:C580"/>
    <mergeCell ref="B581:C581"/>
    <mergeCell ref="B559:C559"/>
    <mergeCell ref="B561:C561"/>
    <mergeCell ref="B564:C564"/>
    <mergeCell ref="B566:C566"/>
    <mergeCell ref="B568:C568"/>
    <mergeCell ref="B569:B570"/>
    <mergeCell ref="B547:C547"/>
    <mergeCell ref="B549:C549"/>
    <mergeCell ref="B551:C551"/>
    <mergeCell ref="B553:C553"/>
    <mergeCell ref="B554:B556"/>
    <mergeCell ref="B557:C557"/>
    <mergeCell ref="B529:C529"/>
    <mergeCell ref="A531:A561"/>
    <mergeCell ref="B532:C532"/>
    <mergeCell ref="B533:C533"/>
    <mergeCell ref="B536:C536"/>
    <mergeCell ref="B537:B539"/>
    <mergeCell ref="B540:C540"/>
    <mergeCell ref="B542:C542"/>
    <mergeCell ref="B543:B546"/>
    <mergeCell ref="C543:C544"/>
    <mergeCell ref="B514:C514"/>
    <mergeCell ref="B515:B519"/>
    <mergeCell ref="B520:C520"/>
    <mergeCell ref="B523:C523"/>
    <mergeCell ref="B525:C525"/>
    <mergeCell ref="B527:C527"/>
    <mergeCell ref="B497:B510"/>
    <mergeCell ref="C497:C498"/>
    <mergeCell ref="C499:C500"/>
    <mergeCell ref="C503:C504"/>
    <mergeCell ref="C505:C506"/>
    <mergeCell ref="B511:C511"/>
    <mergeCell ref="A477:A485"/>
    <mergeCell ref="B478:C478"/>
    <mergeCell ref="B479:B482"/>
    <mergeCell ref="B483:C483"/>
    <mergeCell ref="A487:A511"/>
    <mergeCell ref="B488:C488"/>
    <mergeCell ref="B489:C489"/>
    <mergeCell ref="B492:C492"/>
    <mergeCell ref="B494:C494"/>
    <mergeCell ref="B496:C496"/>
    <mergeCell ref="B465:C465"/>
    <mergeCell ref="B467:C467"/>
    <mergeCell ref="B469:C469"/>
    <mergeCell ref="B471:C471"/>
    <mergeCell ref="B474:C474"/>
    <mergeCell ref="B476:C476"/>
    <mergeCell ref="B453:C453"/>
    <mergeCell ref="B454:B458"/>
    <mergeCell ref="C456:C457"/>
    <mergeCell ref="B459:C459"/>
    <mergeCell ref="B461:C461"/>
    <mergeCell ref="B463:C463"/>
    <mergeCell ref="B440:C440"/>
    <mergeCell ref="B441:B443"/>
    <mergeCell ref="B444:C444"/>
    <mergeCell ref="B446:C446"/>
    <mergeCell ref="B447:B449"/>
    <mergeCell ref="B450:C450"/>
    <mergeCell ref="B428:C428"/>
    <mergeCell ref="B430:C430"/>
    <mergeCell ref="B431:B432"/>
    <mergeCell ref="B433:C433"/>
    <mergeCell ref="B435:C435"/>
    <mergeCell ref="B437:C437"/>
    <mergeCell ref="B409:C409"/>
    <mergeCell ref="B412:C412"/>
    <mergeCell ref="B414:C414"/>
    <mergeCell ref="B417:C417"/>
    <mergeCell ref="B418:C418"/>
    <mergeCell ref="A420:A437"/>
    <mergeCell ref="B421:C421"/>
    <mergeCell ref="B422:C422"/>
    <mergeCell ref="B425:C425"/>
    <mergeCell ref="B426:B427"/>
    <mergeCell ref="B394:C394"/>
    <mergeCell ref="B395:B399"/>
    <mergeCell ref="C397:C398"/>
    <mergeCell ref="B400:C400"/>
    <mergeCell ref="B405:C405"/>
    <mergeCell ref="B406:B408"/>
    <mergeCell ref="C407:C408"/>
    <mergeCell ref="D378:D379"/>
    <mergeCell ref="D380:D381"/>
    <mergeCell ref="B384:C384"/>
    <mergeCell ref="B387:C387"/>
    <mergeCell ref="C388:C390"/>
    <mergeCell ref="B392:C392"/>
    <mergeCell ref="A359:A392"/>
    <mergeCell ref="B360:C360"/>
    <mergeCell ref="B361:B363"/>
    <mergeCell ref="B364:C364"/>
    <mergeCell ref="B366:C366"/>
    <mergeCell ref="B367:B368"/>
    <mergeCell ref="B339:C339"/>
    <mergeCell ref="B341:C341"/>
    <mergeCell ref="B342:B344"/>
    <mergeCell ref="B345:C345"/>
    <mergeCell ref="B346:B350"/>
    <mergeCell ref="B369:C369"/>
    <mergeCell ref="B372:C372"/>
    <mergeCell ref="B373:B374"/>
    <mergeCell ref="B375:C375"/>
    <mergeCell ref="B377:C377"/>
    <mergeCell ref="B378:B383"/>
    <mergeCell ref="B352:C352"/>
    <mergeCell ref="B353:B354"/>
    <mergeCell ref="B355:C355"/>
    <mergeCell ref="B356:B357"/>
    <mergeCell ref="D346:D347"/>
    <mergeCell ref="D349:D350"/>
    <mergeCell ref="A320:A357"/>
    <mergeCell ref="B321:C321"/>
    <mergeCell ref="B323:C323"/>
    <mergeCell ref="B325:C325"/>
    <mergeCell ref="B326:C326"/>
    <mergeCell ref="B329:C329"/>
    <mergeCell ref="B331:C331"/>
    <mergeCell ref="B333:C333"/>
    <mergeCell ref="B335:C335"/>
    <mergeCell ref="B337:C337"/>
    <mergeCell ref="A305:A318"/>
    <mergeCell ref="B306:C306"/>
    <mergeCell ref="B307:B308"/>
    <mergeCell ref="B309:C309"/>
    <mergeCell ref="B311:C311"/>
    <mergeCell ref="B312:B313"/>
    <mergeCell ref="B314:C314"/>
    <mergeCell ref="B316:C316"/>
    <mergeCell ref="B318:C318"/>
    <mergeCell ref="D241:D242"/>
    <mergeCell ref="B245:C245"/>
    <mergeCell ref="B246:B247"/>
    <mergeCell ref="B249:C249"/>
    <mergeCell ref="B251:C251"/>
    <mergeCell ref="A295:A298"/>
    <mergeCell ref="B296:C296"/>
    <mergeCell ref="B298:C298"/>
    <mergeCell ref="A300:A303"/>
    <mergeCell ref="B301:C301"/>
    <mergeCell ref="B303:C303"/>
    <mergeCell ref="D283:D284"/>
    <mergeCell ref="B286:C286"/>
    <mergeCell ref="B287:B288"/>
    <mergeCell ref="A290:A293"/>
    <mergeCell ref="B291:C291"/>
    <mergeCell ref="B293:C293"/>
    <mergeCell ref="A272:A288"/>
    <mergeCell ref="B273:C273"/>
    <mergeCell ref="B274:B278"/>
    <mergeCell ref="B279:C279"/>
    <mergeCell ref="B281:C281"/>
    <mergeCell ref="B282:B285"/>
    <mergeCell ref="A252:A271"/>
    <mergeCell ref="B263:C263"/>
    <mergeCell ref="B264:B265"/>
    <mergeCell ref="B266:C266"/>
    <mergeCell ref="B268:C268"/>
    <mergeCell ref="B269:B270"/>
    <mergeCell ref="B271:C271"/>
    <mergeCell ref="A223:A232"/>
    <mergeCell ref="B224:C224"/>
    <mergeCell ref="B225:B228"/>
    <mergeCell ref="B253:C253"/>
    <mergeCell ref="B254:B259"/>
    <mergeCell ref="C254:C258"/>
    <mergeCell ref="B260:C260"/>
    <mergeCell ref="A234:A237"/>
    <mergeCell ref="B235:C235"/>
    <mergeCell ref="B237:C237"/>
    <mergeCell ref="A239:A251"/>
    <mergeCell ref="B240:C240"/>
    <mergeCell ref="B241:B244"/>
    <mergeCell ref="D227:D228"/>
    <mergeCell ref="B229:C229"/>
    <mergeCell ref="B230:B232"/>
    <mergeCell ref="D230:D231"/>
    <mergeCell ref="B210:C210"/>
    <mergeCell ref="B212:C212"/>
    <mergeCell ref="B214:C214"/>
    <mergeCell ref="B216:C216"/>
    <mergeCell ref="B218:C218"/>
    <mergeCell ref="B220:C220"/>
    <mergeCell ref="A187:A221"/>
    <mergeCell ref="B197:B198"/>
    <mergeCell ref="B199:C199"/>
    <mergeCell ref="B201:C201"/>
    <mergeCell ref="B202:B206"/>
    <mergeCell ref="C202:C205"/>
    <mergeCell ref="B207:C207"/>
    <mergeCell ref="D178:D180"/>
    <mergeCell ref="B182:C182"/>
    <mergeCell ref="B183:B185"/>
    <mergeCell ref="D183:D185"/>
    <mergeCell ref="B188:C188"/>
    <mergeCell ref="B189:B192"/>
    <mergeCell ref="C189:C192"/>
    <mergeCell ref="B193:C193"/>
    <mergeCell ref="B196:C196"/>
    <mergeCell ref="A166:A171"/>
    <mergeCell ref="B167:C167"/>
    <mergeCell ref="B169:C169"/>
    <mergeCell ref="B170:B171"/>
    <mergeCell ref="A173:A185"/>
    <mergeCell ref="B174:C174"/>
    <mergeCell ref="B175:B181"/>
    <mergeCell ref="B152:C152"/>
    <mergeCell ref="B155:C155"/>
    <mergeCell ref="B157:C157"/>
    <mergeCell ref="B160:C160"/>
    <mergeCell ref="B161:B163"/>
    <mergeCell ref="B164:C164"/>
    <mergeCell ref="A106:A164"/>
    <mergeCell ref="B107:C107"/>
    <mergeCell ref="B108:B112"/>
    <mergeCell ref="B113:C113"/>
    <mergeCell ref="B114:B116"/>
    <mergeCell ref="C115:C116"/>
    <mergeCell ref="B118:C118"/>
    <mergeCell ref="B120:C120"/>
    <mergeCell ref="B122:C122"/>
    <mergeCell ref="B123:B124"/>
    <mergeCell ref="B141:C141"/>
    <mergeCell ref="B142:B145"/>
    <mergeCell ref="D143:D144"/>
    <mergeCell ref="B147:C147"/>
    <mergeCell ref="B148:C148"/>
    <mergeCell ref="B151:C151"/>
    <mergeCell ref="B125:C125"/>
    <mergeCell ref="B127:C127"/>
    <mergeCell ref="B128:B129"/>
    <mergeCell ref="B130:C130"/>
    <mergeCell ref="B132:C132"/>
    <mergeCell ref="B133:B140"/>
    <mergeCell ref="C133:C139"/>
    <mergeCell ref="A95:A97"/>
    <mergeCell ref="B96:C96"/>
    <mergeCell ref="B97:C97"/>
    <mergeCell ref="A100:A104"/>
    <mergeCell ref="B101:C101"/>
    <mergeCell ref="B102:B103"/>
    <mergeCell ref="B104:C104"/>
    <mergeCell ref="D83:D84"/>
    <mergeCell ref="B85:C85"/>
    <mergeCell ref="B86:B89"/>
    <mergeCell ref="D87:D89"/>
    <mergeCell ref="B91:C91"/>
    <mergeCell ref="B93:C93"/>
    <mergeCell ref="B45:C45"/>
    <mergeCell ref="B46:B47"/>
    <mergeCell ref="B49:C49"/>
    <mergeCell ref="B50:B51"/>
    <mergeCell ref="A76:A79"/>
    <mergeCell ref="B77:C77"/>
    <mergeCell ref="B79:C79"/>
    <mergeCell ref="A81:A93"/>
    <mergeCell ref="B82:C82"/>
    <mergeCell ref="B83:B84"/>
    <mergeCell ref="B63:B66"/>
    <mergeCell ref="B67:C67"/>
    <mergeCell ref="A69:A74"/>
    <mergeCell ref="B70:C70"/>
    <mergeCell ref="B71:B73"/>
    <mergeCell ref="B74:C74"/>
    <mergeCell ref="B28:C28"/>
    <mergeCell ref="B31:C31"/>
    <mergeCell ref="B32:B34"/>
    <mergeCell ref="B35:C35"/>
    <mergeCell ref="B36:B40"/>
    <mergeCell ref="D36:D38"/>
    <mergeCell ref="A9:A67"/>
    <mergeCell ref="B10:C10"/>
    <mergeCell ref="B11:B14"/>
    <mergeCell ref="C11:C14"/>
    <mergeCell ref="B15:C15"/>
    <mergeCell ref="B18:C18"/>
    <mergeCell ref="B20:C20"/>
    <mergeCell ref="B22:C22"/>
    <mergeCell ref="B23:B27"/>
    <mergeCell ref="C23:C27"/>
    <mergeCell ref="B52:C52"/>
    <mergeCell ref="B54:C54"/>
    <mergeCell ref="B56:C56"/>
    <mergeCell ref="B57:B60"/>
    <mergeCell ref="D59:D60"/>
    <mergeCell ref="B62:C62"/>
    <mergeCell ref="B42:C42"/>
    <mergeCell ref="B43:B44"/>
    <mergeCell ref="D1:E1"/>
    <mergeCell ref="A2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1968503937007874" top="0.9055118110236221" bottom="0.4330708661417323" header="0.5118110236220472" footer="0.3937007874015748"/>
  <pageSetup errors="blank" horizontalDpi="600" verticalDpi="600" orientation="landscape" paperSize="9" scale="75" r:id="rId1"/>
  <headerFooter alignWithMargins="0">
    <oddFooter>&amp;CStrona &amp;P z &amp;N</oddFooter>
  </headerFooter>
  <rowBreaks count="13" manualBreakCount="13">
    <brk id="34" max="6" man="1"/>
    <brk id="55" max="6" man="1"/>
    <brk id="79" max="6" man="1"/>
    <brk id="140" max="6" man="1"/>
    <brk id="285" max="6" man="1"/>
    <brk id="318" max="6" man="1"/>
    <brk id="350" max="6" man="1"/>
    <brk id="379" max="6" man="1"/>
    <brk id="402" max="6" man="1"/>
    <brk id="490" max="6" man="1"/>
    <brk id="547" max="6" man="1"/>
    <brk id="578" max="6" man="1"/>
    <brk id="60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6"/>
  <sheetViews>
    <sheetView showGridLines="0" view="pageBreakPreview" zoomScale="80" zoomScaleNormal="110" zoomScaleSheetLayoutView="80" zoomScalePageLayoutView="0" workbookViewId="0" topLeftCell="A1">
      <selection activeCell="F1897" sqref="F1897"/>
    </sheetView>
  </sheetViews>
  <sheetFormatPr defaultColWidth="9.140625" defaultRowHeight="15"/>
  <cols>
    <col min="1" max="1" width="6.140625" style="790" customWidth="1"/>
    <col min="2" max="2" width="4.7109375" style="790" customWidth="1"/>
    <col min="3" max="3" width="5.57421875" style="790" customWidth="1"/>
    <col min="4" max="4" width="12.8515625" style="790" bestFit="1" customWidth="1"/>
    <col min="5" max="5" width="67.7109375" style="790" customWidth="1"/>
    <col min="6" max="6" width="18.00390625" style="790" customWidth="1"/>
    <col min="7" max="7" width="15.7109375" style="790" customWidth="1"/>
    <col min="8" max="8" width="12.421875" style="790" customWidth="1"/>
    <col min="9" max="252" width="9.140625" style="790" customWidth="1"/>
    <col min="253" max="253" width="6.140625" style="790" customWidth="1"/>
    <col min="254" max="254" width="4.57421875" style="790" customWidth="1"/>
    <col min="255" max="255" width="5.57421875" style="790" customWidth="1"/>
    <col min="256" max="16384" width="12.8515625" style="790" bestFit="1" customWidth="1"/>
  </cols>
  <sheetData>
    <row r="1" spans="1:8" ht="46.5" customHeight="1">
      <c r="A1" s="1369" t="s">
        <v>579</v>
      </c>
      <c r="B1" s="1369"/>
      <c r="C1" s="1369"/>
      <c r="D1" s="1369"/>
      <c r="E1" s="1369"/>
      <c r="F1" s="1369"/>
      <c r="G1" s="1369"/>
      <c r="H1" s="1369"/>
    </row>
    <row r="2" spans="1:8" s="793" customFormat="1" ht="40.5" customHeight="1">
      <c r="A2" s="791"/>
      <c r="B2" s="791"/>
      <c r="C2" s="791"/>
      <c r="D2" s="791"/>
      <c r="E2" s="791"/>
      <c r="F2" s="791"/>
      <c r="G2" s="791"/>
      <c r="H2" s="792" t="s">
        <v>44</v>
      </c>
    </row>
    <row r="3" spans="1:8" ht="42.75" customHeight="1">
      <c r="A3" s="794" t="s">
        <v>0</v>
      </c>
      <c r="B3" s="1370" t="s">
        <v>1</v>
      </c>
      <c r="C3" s="1370"/>
      <c r="D3" s="795" t="s">
        <v>11</v>
      </c>
      <c r="E3" s="796" t="s">
        <v>580</v>
      </c>
      <c r="F3" s="797" t="s">
        <v>581</v>
      </c>
      <c r="G3" s="798" t="s">
        <v>35</v>
      </c>
      <c r="H3" s="799" t="s">
        <v>582</v>
      </c>
    </row>
    <row r="4" spans="1:8" ht="16.5" customHeight="1">
      <c r="A4" s="800" t="s">
        <v>2</v>
      </c>
      <c r="B4" s="1371" t="s">
        <v>3</v>
      </c>
      <c r="C4" s="1371"/>
      <c r="D4" s="801" t="s">
        <v>4</v>
      </c>
      <c r="E4" s="801" t="s">
        <v>5</v>
      </c>
      <c r="F4" s="802" t="s">
        <v>91</v>
      </c>
      <c r="G4" s="803" t="s">
        <v>92</v>
      </c>
      <c r="H4" s="804" t="s">
        <v>93</v>
      </c>
    </row>
    <row r="5" spans="1:8" ht="16.5" customHeight="1">
      <c r="A5" s="805" t="s">
        <v>7</v>
      </c>
      <c r="B5" s="1372"/>
      <c r="C5" s="1372"/>
      <c r="D5" s="1373" t="s">
        <v>583</v>
      </c>
      <c r="E5" s="1374"/>
      <c r="F5" s="806">
        <f>SUM(F6,F43,F53,F89,F121,F125,F176,F191,F202)</f>
        <v>155580954</v>
      </c>
      <c r="G5" s="807">
        <f>G6+G43+G53+G89+G121+G125+G176+G191+G202</f>
        <v>152736019</v>
      </c>
      <c r="H5" s="808">
        <f>G5/F5</f>
        <v>0.9817141177833374</v>
      </c>
    </row>
    <row r="6" spans="1:8" ht="16.5" customHeight="1">
      <c r="A6" s="809"/>
      <c r="B6" s="1375" t="s">
        <v>95</v>
      </c>
      <c r="C6" s="1376"/>
      <c r="D6" s="1377" t="s">
        <v>584</v>
      </c>
      <c r="E6" s="1378"/>
      <c r="F6" s="810">
        <f>F7+F40</f>
        <v>10354627</v>
      </c>
      <c r="G6" s="811">
        <f>G7+G40</f>
        <v>10049999</v>
      </c>
      <c r="H6" s="812">
        <f>G6/F6</f>
        <v>0.9705804950772249</v>
      </c>
    </row>
    <row r="7" spans="1:8" ht="16.5" customHeight="1">
      <c r="A7" s="809"/>
      <c r="B7" s="1361"/>
      <c r="C7" s="1361"/>
      <c r="D7" s="1362" t="s">
        <v>585</v>
      </c>
      <c r="E7" s="1363"/>
      <c r="F7" s="813">
        <f>F8+F37</f>
        <v>10129134</v>
      </c>
      <c r="G7" s="814">
        <f>G8+G37</f>
        <v>9847103</v>
      </c>
      <c r="H7" s="815">
        <f>G7/F7</f>
        <v>0.9721564548361192</v>
      </c>
    </row>
    <row r="8" spans="1:8" ht="16.5" customHeight="1">
      <c r="A8" s="809"/>
      <c r="B8" s="1361"/>
      <c r="C8" s="1361"/>
      <c r="D8" s="1364" t="s">
        <v>586</v>
      </c>
      <c r="E8" s="1365"/>
      <c r="F8" s="816">
        <f>F9+F16</f>
        <v>10071984</v>
      </c>
      <c r="G8" s="817">
        <f>G9+G16</f>
        <v>9791035</v>
      </c>
      <c r="H8" s="818">
        <f>G8/F8</f>
        <v>0.9721058929402588</v>
      </c>
    </row>
    <row r="9" spans="1:8" ht="16.5" customHeight="1">
      <c r="A9" s="809"/>
      <c r="B9" s="1361"/>
      <c r="C9" s="1361"/>
      <c r="D9" s="1366" t="s">
        <v>397</v>
      </c>
      <c r="E9" s="1367"/>
      <c r="F9" s="819">
        <f>SUM(F10:F14)</f>
        <v>8154153</v>
      </c>
      <c r="G9" s="820">
        <f>SUM(G10:G14)</f>
        <v>8112895</v>
      </c>
      <c r="H9" s="821">
        <f aca="true" t="shared" si="0" ref="H9:H14">G9/F9</f>
        <v>0.9949402470127798</v>
      </c>
    </row>
    <row r="10" spans="1:8" ht="16.5" customHeight="1">
      <c r="A10" s="809"/>
      <c r="B10" s="1368"/>
      <c r="C10" s="1368"/>
      <c r="D10" s="822" t="s">
        <v>398</v>
      </c>
      <c r="E10" s="823" t="s">
        <v>587</v>
      </c>
      <c r="F10" s="824">
        <v>6285203</v>
      </c>
      <c r="G10" s="825">
        <v>6284266</v>
      </c>
      <c r="H10" s="818">
        <f t="shared" si="0"/>
        <v>0.999850919691854</v>
      </c>
    </row>
    <row r="11" spans="1:8" ht="16.5" customHeight="1">
      <c r="A11" s="809"/>
      <c r="B11" s="1368"/>
      <c r="C11" s="1368"/>
      <c r="D11" s="822" t="s">
        <v>399</v>
      </c>
      <c r="E11" s="823" t="s">
        <v>588</v>
      </c>
      <c r="F11" s="824">
        <v>512025</v>
      </c>
      <c r="G11" s="825">
        <v>512024</v>
      </c>
      <c r="H11" s="818">
        <f t="shared" si="0"/>
        <v>0.9999980469703628</v>
      </c>
    </row>
    <row r="12" spans="1:8" ht="16.5" customHeight="1">
      <c r="A12" s="809"/>
      <c r="B12" s="1368"/>
      <c r="C12" s="1368"/>
      <c r="D12" s="822" t="s">
        <v>400</v>
      </c>
      <c r="E12" s="823" t="s">
        <v>589</v>
      </c>
      <c r="F12" s="824">
        <v>1143548</v>
      </c>
      <c r="G12" s="826">
        <v>1137553</v>
      </c>
      <c r="H12" s="818">
        <f t="shared" si="0"/>
        <v>0.9947575440646129</v>
      </c>
    </row>
    <row r="13" spans="1:8" ht="16.5" customHeight="1">
      <c r="A13" s="809"/>
      <c r="B13" s="1368"/>
      <c r="C13" s="1368"/>
      <c r="D13" s="822" t="s">
        <v>401</v>
      </c>
      <c r="E13" s="823" t="s">
        <v>590</v>
      </c>
      <c r="F13" s="824">
        <v>135377</v>
      </c>
      <c r="G13" s="825">
        <v>120722</v>
      </c>
      <c r="H13" s="818">
        <f t="shared" si="0"/>
        <v>0.891746751663872</v>
      </c>
    </row>
    <row r="14" spans="1:8" ht="16.5" customHeight="1">
      <c r="A14" s="809"/>
      <c r="B14" s="1368"/>
      <c r="C14" s="1368"/>
      <c r="D14" s="822" t="s">
        <v>402</v>
      </c>
      <c r="E14" s="823" t="s">
        <v>591</v>
      </c>
      <c r="F14" s="824">
        <v>78000</v>
      </c>
      <c r="G14" s="825">
        <v>58330</v>
      </c>
      <c r="H14" s="818">
        <f t="shared" si="0"/>
        <v>0.7478205128205129</v>
      </c>
    </row>
    <row r="15" spans="1:8" ht="16.5" customHeight="1">
      <c r="A15" s="809"/>
      <c r="B15" s="827"/>
      <c r="C15" s="827"/>
      <c r="D15" s="1379"/>
      <c r="E15" s="1368"/>
      <c r="F15" s="1368"/>
      <c r="G15" s="1368"/>
      <c r="H15" s="1380"/>
    </row>
    <row r="16" spans="1:8" ht="16.5" customHeight="1">
      <c r="A16" s="809"/>
      <c r="B16" s="827"/>
      <c r="C16" s="827"/>
      <c r="D16" s="1381" t="s">
        <v>592</v>
      </c>
      <c r="E16" s="1382"/>
      <c r="F16" s="819">
        <f>SUM(F17:F35)</f>
        <v>1917831</v>
      </c>
      <c r="G16" s="820">
        <f>SUM(G17:G35)</f>
        <v>1678140</v>
      </c>
      <c r="H16" s="821">
        <f>G16/F16</f>
        <v>0.8750197488725545</v>
      </c>
    </row>
    <row r="17" spans="1:8" ht="16.5" customHeight="1">
      <c r="A17" s="809"/>
      <c r="B17" s="827"/>
      <c r="C17" s="827"/>
      <c r="D17" s="822" t="s">
        <v>403</v>
      </c>
      <c r="E17" s="823" t="s">
        <v>593</v>
      </c>
      <c r="F17" s="824">
        <v>44400</v>
      </c>
      <c r="G17" s="825">
        <v>43536</v>
      </c>
      <c r="H17" s="818">
        <f aca="true" t="shared" si="1" ref="H17:H35">G17/F17</f>
        <v>0.9805405405405405</v>
      </c>
    </row>
    <row r="18" spans="1:8" ht="16.5" customHeight="1">
      <c r="A18" s="809"/>
      <c r="B18" s="1368"/>
      <c r="C18" s="1368"/>
      <c r="D18" s="822" t="s">
        <v>404</v>
      </c>
      <c r="E18" s="823" t="s">
        <v>594</v>
      </c>
      <c r="F18" s="824">
        <v>327400</v>
      </c>
      <c r="G18" s="825">
        <v>326387</v>
      </c>
      <c r="H18" s="818">
        <f t="shared" si="1"/>
        <v>0.996905925473427</v>
      </c>
    </row>
    <row r="19" spans="1:8" ht="16.5" customHeight="1">
      <c r="A19" s="809"/>
      <c r="B19" s="1368"/>
      <c r="C19" s="1368"/>
      <c r="D19" s="822" t="s">
        <v>405</v>
      </c>
      <c r="E19" s="823" t="s">
        <v>595</v>
      </c>
      <c r="F19" s="824">
        <v>438000</v>
      </c>
      <c r="G19" s="825">
        <v>336657</v>
      </c>
      <c r="H19" s="818">
        <f t="shared" si="1"/>
        <v>0.7686232876712329</v>
      </c>
    </row>
    <row r="20" spans="1:8" ht="16.5" customHeight="1">
      <c r="A20" s="809"/>
      <c r="B20" s="1368"/>
      <c r="C20" s="1368"/>
      <c r="D20" s="822" t="s">
        <v>406</v>
      </c>
      <c r="E20" s="823" t="s">
        <v>596</v>
      </c>
      <c r="F20" s="824">
        <v>119000</v>
      </c>
      <c r="G20" s="825">
        <v>117380</v>
      </c>
      <c r="H20" s="818">
        <f t="shared" si="1"/>
        <v>0.9863865546218488</v>
      </c>
    </row>
    <row r="21" spans="1:8" ht="16.5" customHeight="1">
      <c r="A21" s="809"/>
      <c r="B21" s="1368"/>
      <c r="C21" s="1368"/>
      <c r="D21" s="822" t="s">
        <v>407</v>
      </c>
      <c r="E21" s="823" t="s">
        <v>597</v>
      </c>
      <c r="F21" s="824">
        <v>9490</v>
      </c>
      <c r="G21" s="825">
        <v>9064</v>
      </c>
      <c r="H21" s="818">
        <f t="shared" si="1"/>
        <v>0.9551106427818756</v>
      </c>
    </row>
    <row r="22" spans="1:8" ht="16.5" customHeight="1">
      <c r="A22" s="809"/>
      <c r="B22" s="1368"/>
      <c r="C22" s="1368"/>
      <c r="D22" s="822" t="s">
        <v>408</v>
      </c>
      <c r="E22" s="823" t="s">
        <v>598</v>
      </c>
      <c r="F22" s="824">
        <v>251500</v>
      </c>
      <c r="G22" s="825">
        <v>207333</v>
      </c>
      <c r="H22" s="818">
        <f t="shared" si="1"/>
        <v>0.8243856858846919</v>
      </c>
    </row>
    <row r="23" spans="1:8" ht="16.5" customHeight="1">
      <c r="A23" s="809"/>
      <c r="B23" s="1368"/>
      <c r="C23" s="1368"/>
      <c r="D23" s="822" t="s">
        <v>409</v>
      </c>
      <c r="E23" s="823" t="s">
        <v>599</v>
      </c>
      <c r="F23" s="824">
        <v>10000</v>
      </c>
      <c r="G23" s="825">
        <v>8641</v>
      </c>
      <c r="H23" s="818">
        <f t="shared" si="1"/>
        <v>0.8641</v>
      </c>
    </row>
    <row r="24" spans="1:8" ht="30.75" customHeight="1">
      <c r="A24" s="809"/>
      <c r="B24" s="1368"/>
      <c r="C24" s="1368"/>
      <c r="D24" s="822" t="s">
        <v>410</v>
      </c>
      <c r="E24" s="823" t="s">
        <v>600</v>
      </c>
      <c r="F24" s="824">
        <v>20000</v>
      </c>
      <c r="G24" s="825">
        <v>17360</v>
      </c>
      <c r="H24" s="818">
        <f t="shared" si="1"/>
        <v>0.868</v>
      </c>
    </row>
    <row r="25" spans="1:8" ht="30.75" customHeight="1">
      <c r="A25" s="809"/>
      <c r="B25" s="1368"/>
      <c r="C25" s="1368"/>
      <c r="D25" s="822" t="s">
        <v>411</v>
      </c>
      <c r="E25" s="823" t="s">
        <v>601</v>
      </c>
      <c r="F25" s="824">
        <v>23000</v>
      </c>
      <c r="G25" s="825">
        <v>18452</v>
      </c>
      <c r="H25" s="818">
        <f t="shared" si="1"/>
        <v>0.8022608695652174</v>
      </c>
    </row>
    <row r="26" spans="1:8" ht="18.75" customHeight="1">
      <c r="A26" s="809"/>
      <c r="B26" s="827"/>
      <c r="C26" s="827"/>
      <c r="D26" s="822" t="s">
        <v>412</v>
      </c>
      <c r="E26" s="823" t="s">
        <v>602</v>
      </c>
      <c r="F26" s="824">
        <v>5100</v>
      </c>
      <c r="G26" s="826">
        <v>5021</v>
      </c>
      <c r="H26" s="818">
        <f t="shared" si="1"/>
        <v>0.9845098039215686</v>
      </c>
    </row>
    <row r="27" spans="1:8" ht="30.75" customHeight="1">
      <c r="A27" s="809"/>
      <c r="B27" s="1368"/>
      <c r="C27" s="1368"/>
      <c r="D27" s="822" t="s">
        <v>413</v>
      </c>
      <c r="E27" s="823" t="s">
        <v>603</v>
      </c>
      <c r="F27" s="824">
        <v>183000</v>
      </c>
      <c r="G27" s="825">
        <v>127930</v>
      </c>
      <c r="H27" s="818">
        <f t="shared" si="1"/>
        <v>0.6990710382513661</v>
      </c>
    </row>
    <row r="28" spans="1:8" ht="16.5" customHeight="1">
      <c r="A28" s="809"/>
      <c r="B28" s="1368"/>
      <c r="C28" s="1368"/>
      <c r="D28" s="822" t="s">
        <v>414</v>
      </c>
      <c r="E28" s="823" t="s">
        <v>604</v>
      </c>
      <c r="F28" s="824">
        <v>165000</v>
      </c>
      <c r="G28" s="825">
        <v>144831</v>
      </c>
      <c r="H28" s="818">
        <f t="shared" si="1"/>
        <v>0.8777636363636364</v>
      </c>
    </row>
    <row r="29" spans="1:8" ht="16.5" customHeight="1">
      <c r="A29" s="809"/>
      <c r="B29" s="1368"/>
      <c r="C29" s="1368"/>
      <c r="D29" s="828" t="s">
        <v>415</v>
      </c>
      <c r="E29" s="829" t="s">
        <v>605</v>
      </c>
      <c r="F29" s="830">
        <v>25060</v>
      </c>
      <c r="G29" s="831">
        <v>23729</v>
      </c>
      <c r="H29" s="832">
        <f t="shared" si="1"/>
        <v>0.9468874700718276</v>
      </c>
    </row>
    <row r="30" spans="1:8" ht="16.5" customHeight="1">
      <c r="A30" s="809"/>
      <c r="B30" s="1368"/>
      <c r="C30" s="1368"/>
      <c r="D30" s="833" t="s">
        <v>416</v>
      </c>
      <c r="E30" s="834" t="s">
        <v>606</v>
      </c>
      <c r="F30" s="835">
        <v>138820</v>
      </c>
      <c r="G30" s="825">
        <v>136457</v>
      </c>
      <c r="H30" s="818">
        <f t="shared" si="1"/>
        <v>0.9829779570667051</v>
      </c>
    </row>
    <row r="31" spans="1:8" ht="16.5" customHeight="1">
      <c r="A31" s="809"/>
      <c r="B31" s="1368"/>
      <c r="C31" s="1368"/>
      <c r="D31" s="836" t="s">
        <v>417</v>
      </c>
      <c r="E31" s="837" t="s">
        <v>607</v>
      </c>
      <c r="F31" s="838">
        <v>67507</v>
      </c>
      <c r="G31" s="839">
        <v>67507</v>
      </c>
      <c r="H31" s="840">
        <f t="shared" si="1"/>
        <v>1</v>
      </c>
    </row>
    <row r="32" spans="1:8" ht="16.5" customHeight="1">
      <c r="A32" s="809"/>
      <c r="B32" s="827"/>
      <c r="C32" s="827"/>
      <c r="D32" s="822" t="s">
        <v>608</v>
      </c>
      <c r="E32" s="823" t="s">
        <v>609</v>
      </c>
      <c r="F32" s="835">
        <v>4500</v>
      </c>
      <c r="G32" s="825">
        <v>3429</v>
      </c>
      <c r="H32" s="818">
        <f t="shared" si="1"/>
        <v>0.762</v>
      </c>
    </row>
    <row r="33" spans="1:8" ht="16.5" customHeight="1">
      <c r="A33" s="809"/>
      <c r="B33" s="1368"/>
      <c r="C33" s="1368"/>
      <c r="D33" s="822" t="s">
        <v>418</v>
      </c>
      <c r="E33" s="823" t="s">
        <v>610</v>
      </c>
      <c r="F33" s="835">
        <v>71049</v>
      </c>
      <c r="G33" s="825">
        <v>70201</v>
      </c>
      <c r="H33" s="818">
        <f t="shared" si="1"/>
        <v>0.9880645751523597</v>
      </c>
    </row>
    <row r="34" spans="1:8" ht="16.5" customHeight="1">
      <c r="A34" s="809"/>
      <c r="B34" s="827"/>
      <c r="C34" s="827"/>
      <c r="D34" s="822" t="s">
        <v>611</v>
      </c>
      <c r="E34" s="823" t="s">
        <v>612</v>
      </c>
      <c r="F34" s="835">
        <v>5</v>
      </c>
      <c r="G34" s="825">
        <v>1</v>
      </c>
      <c r="H34" s="818">
        <f t="shared" si="1"/>
        <v>0.2</v>
      </c>
    </row>
    <row r="35" spans="1:8" ht="16.5" customHeight="1">
      <c r="A35" s="809"/>
      <c r="B35" s="1368"/>
      <c r="C35" s="1368"/>
      <c r="D35" s="822" t="s">
        <v>419</v>
      </c>
      <c r="E35" s="823" t="s">
        <v>613</v>
      </c>
      <c r="F35" s="835">
        <v>15000</v>
      </c>
      <c r="G35" s="825">
        <v>14224</v>
      </c>
      <c r="H35" s="818">
        <f t="shared" si="1"/>
        <v>0.9482666666666667</v>
      </c>
    </row>
    <row r="36" spans="1:8" ht="16.5" customHeight="1">
      <c r="A36" s="809"/>
      <c r="B36" s="827"/>
      <c r="C36" s="827"/>
      <c r="D36" s="1379"/>
      <c r="E36" s="1368"/>
      <c r="F36" s="1368"/>
      <c r="G36" s="1368"/>
      <c r="H36" s="1380"/>
    </row>
    <row r="37" spans="1:8" ht="16.5" customHeight="1">
      <c r="A37" s="809"/>
      <c r="B37" s="827"/>
      <c r="C37" s="827"/>
      <c r="D37" s="1390" t="s">
        <v>614</v>
      </c>
      <c r="E37" s="1391"/>
      <c r="F37" s="835">
        <f>F38</f>
        <v>57150</v>
      </c>
      <c r="G37" s="825">
        <f>G38</f>
        <v>56068</v>
      </c>
      <c r="H37" s="818">
        <f>G37/F37</f>
        <v>0.9810673665791776</v>
      </c>
    </row>
    <row r="38" spans="1:8" ht="16.5" customHeight="1">
      <c r="A38" s="809"/>
      <c r="B38" s="827"/>
      <c r="C38" s="827"/>
      <c r="D38" s="822" t="s">
        <v>420</v>
      </c>
      <c r="E38" s="823" t="s">
        <v>615</v>
      </c>
      <c r="F38" s="835">
        <v>57150</v>
      </c>
      <c r="G38" s="825">
        <v>56068</v>
      </c>
      <c r="H38" s="818">
        <f>G38/F38</f>
        <v>0.9810673665791776</v>
      </c>
    </row>
    <row r="39" spans="1:8" ht="16.5" customHeight="1">
      <c r="A39" s="809"/>
      <c r="B39" s="827"/>
      <c r="C39" s="827"/>
      <c r="D39" s="1379"/>
      <c r="E39" s="1368"/>
      <c r="F39" s="1368"/>
      <c r="G39" s="1368"/>
      <c r="H39" s="1380"/>
    </row>
    <row r="40" spans="1:8" ht="16.5" customHeight="1">
      <c r="A40" s="809"/>
      <c r="B40" s="827"/>
      <c r="C40" s="827"/>
      <c r="D40" s="1395" t="s">
        <v>616</v>
      </c>
      <c r="E40" s="1396"/>
      <c r="F40" s="841">
        <f>F41</f>
        <v>225493</v>
      </c>
      <c r="G40" s="842">
        <f>G41</f>
        <v>202896</v>
      </c>
      <c r="H40" s="843">
        <f aca="true" t="shared" si="2" ref="H40:H49">G40/F40</f>
        <v>0.8997884634999757</v>
      </c>
    </row>
    <row r="41" spans="1:8" ht="16.5" customHeight="1">
      <c r="A41" s="809"/>
      <c r="B41" s="827"/>
      <c r="C41" s="827"/>
      <c r="D41" s="1390" t="s">
        <v>617</v>
      </c>
      <c r="E41" s="1391"/>
      <c r="F41" s="835">
        <f>SUM(F42:F42)</f>
        <v>225493</v>
      </c>
      <c r="G41" s="825">
        <f>SUM(G42:G42)</f>
        <v>202896</v>
      </c>
      <c r="H41" s="818">
        <f t="shared" si="2"/>
        <v>0.8997884634999757</v>
      </c>
    </row>
    <row r="42" spans="1:8" ht="16.5" customHeight="1">
      <c r="A42" s="809"/>
      <c r="B42" s="1392"/>
      <c r="C42" s="1392"/>
      <c r="D42" s="822" t="s">
        <v>421</v>
      </c>
      <c r="E42" s="823" t="s">
        <v>618</v>
      </c>
      <c r="F42" s="835">
        <v>225493</v>
      </c>
      <c r="G42" s="825">
        <v>202896</v>
      </c>
      <c r="H42" s="818">
        <f t="shared" si="2"/>
        <v>0.8997884634999757</v>
      </c>
    </row>
    <row r="43" spans="1:8" ht="16.5" customHeight="1">
      <c r="A43" s="809"/>
      <c r="B43" s="1383" t="s">
        <v>105</v>
      </c>
      <c r="C43" s="1383"/>
      <c r="D43" s="1384" t="s">
        <v>106</v>
      </c>
      <c r="E43" s="1385"/>
      <c r="F43" s="844">
        <f>F44</f>
        <v>40000</v>
      </c>
      <c r="G43" s="811">
        <f>G44</f>
        <v>39998</v>
      </c>
      <c r="H43" s="812">
        <f t="shared" si="2"/>
        <v>0.99995</v>
      </c>
    </row>
    <row r="44" spans="1:8" ht="16.5" customHeight="1">
      <c r="A44" s="809"/>
      <c r="B44" s="1393"/>
      <c r="C44" s="1393"/>
      <c r="D44" s="1386" t="s">
        <v>585</v>
      </c>
      <c r="E44" s="1387"/>
      <c r="F44" s="841">
        <f>F45</f>
        <v>40000</v>
      </c>
      <c r="G44" s="842">
        <f>G45</f>
        <v>39998</v>
      </c>
      <c r="H44" s="843">
        <f t="shared" si="2"/>
        <v>0.99995</v>
      </c>
    </row>
    <row r="45" spans="1:8" ht="16.5" customHeight="1">
      <c r="A45" s="809"/>
      <c r="B45" s="1361"/>
      <c r="C45" s="1361"/>
      <c r="D45" s="1364" t="s">
        <v>586</v>
      </c>
      <c r="E45" s="1388"/>
      <c r="F45" s="835">
        <f>SUM(F46,F51)</f>
        <v>40000</v>
      </c>
      <c r="G45" s="825">
        <f>SUM(G46,G51)</f>
        <v>39998</v>
      </c>
      <c r="H45" s="818">
        <f t="shared" si="2"/>
        <v>0.99995</v>
      </c>
    </row>
    <row r="46" spans="1:8" ht="16.5" customHeight="1">
      <c r="A46" s="809"/>
      <c r="B46" s="1361"/>
      <c r="C46" s="1361"/>
      <c r="D46" s="1366" t="s">
        <v>397</v>
      </c>
      <c r="E46" s="1367"/>
      <c r="F46" s="835">
        <f>SUM(F47:F49)</f>
        <v>28083</v>
      </c>
      <c r="G46" s="825">
        <f>SUM(G47:G49)</f>
        <v>28081</v>
      </c>
      <c r="H46" s="818">
        <f t="shared" si="2"/>
        <v>0.9999287825374782</v>
      </c>
    </row>
    <row r="47" spans="1:8" ht="16.5" customHeight="1">
      <c r="A47" s="809"/>
      <c r="B47" s="1361"/>
      <c r="C47" s="1361"/>
      <c r="D47" s="822" t="s">
        <v>398</v>
      </c>
      <c r="E47" s="823" t="s">
        <v>587</v>
      </c>
      <c r="F47" s="835">
        <v>23650</v>
      </c>
      <c r="G47" s="825">
        <v>23650</v>
      </c>
      <c r="H47" s="818">
        <f t="shared" si="2"/>
        <v>1</v>
      </c>
    </row>
    <row r="48" spans="1:8" ht="16.5" customHeight="1">
      <c r="A48" s="809"/>
      <c r="B48" s="1361"/>
      <c r="C48" s="1361"/>
      <c r="D48" s="822" t="s">
        <v>400</v>
      </c>
      <c r="E48" s="823" t="s">
        <v>589</v>
      </c>
      <c r="F48" s="835">
        <v>4066</v>
      </c>
      <c r="G48" s="825">
        <v>4065</v>
      </c>
      <c r="H48" s="818">
        <f t="shared" si="2"/>
        <v>0.999754058042302</v>
      </c>
    </row>
    <row r="49" spans="1:8" ht="16.5" customHeight="1">
      <c r="A49" s="809"/>
      <c r="B49" s="1361"/>
      <c r="C49" s="1361"/>
      <c r="D49" s="822" t="s">
        <v>401</v>
      </c>
      <c r="E49" s="823" t="s">
        <v>590</v>
      </c>
      <c r="F49" s="835">
        <v>367</v>
      </c>
      <c r="G49" s="825">
        <v>366</v>
      </c>
      <c r="H49" s="818">
        <f t="shared" si="2"/>
        <v>0.997275204359673</v>
      </c>
    </row>
    <row r="50" spans="1:8" ht="16.5" customHeight="1">
      <c r="A50" s="809"/>
      <c r="B50" s="1361"/>
      <c r="C50" s="1361"/>
      <c r="D50" s="845"/>
      <c r="E50" s="846"/>
      <c r="F50" s="846"/>
      <c r="G50" s="846"/>
      <c r="H50" s="847"/>
    </row>
    <row r="51" spans="1:8" ht="16.5" customHeight="1">
      <c r="A51" s="809"/>
      <c r="B51" s="1361"/>
      <c r="C51" s="1361"/>
      <c r="D51" s="1381" t="s">
        <v>592</v>
      </c>
      <c r="E51" s="1382"/>
      <c r="F51" s="835">
        <f>F52</f>
        <v>11917</v>
      </c>
      <c r="G51" s="825">
        <f>G52</f>
        <v>11917</v>
      </c>
      <c r="H51" s="818">
        <f>G51/F51</f>
        <v>1</v>
      </c>
    </row>
    <row r="52" spans="1:8" ht="16.5" customHeight="1">
      <c r="A52" s="809"/>
      <c r="B52" s="1394"/>
      <c r="C52" s="1394"/>
      <c r="D52" s="822" t="s">
        <v>404</v>
      </c>
      <c r="E52" s="823" t="s">
        <v>594</v>
      </c>
      <c r="F52" s="835">
        <v>11917</v>
      </c>
      <c r="G52" s="825">
        <v>11917</v>
      </c>
      <c r="H52" s="818">
        <f>G52/F52</f>
        <v>1</v>
      </c>
    </row>
    <row r="53" spans="1:8" ht="16.5" customHeight="1">
      <c r="A53" s="809"/>
      <c r="B53" s="1383" t="s">
        <v>109</v>
      </c>
      <c r="C53" s="1383"/>
      <c r="D53" s="1384" t="s">
        <v>619</v>
      </c>
      <c r="E53" s="1385"/>
      <c r="F53" s="844">
        <f>F54+F86</f>
        <v>11843403</v>
      </c>
      <c r="G53" s="811">
        <f>G54+G86</f>
        <v>11791110</v>
      </c>
      <c r="H53" s="812">
        <f>G53/F53</f>
        <v>0.9955846305322887</v>
      </c>
    </row>
    <row r="54" spans="1:8" ht="16.5" customHeight="1">
      <c r="A54" s="809"/>
      <c r="B54" s="848"/>
      <c r="C54" s="848"/>
      <c r="D54" s="1386" t="s">
        <v>585</v>
      </c>
      <c r="E54" s="1387"/>
      <c r="F54" s="841">
        <f>F55+F83</f>
        <v>11763403</v>
      </c>
      <c r="G54" s="842">
        <f>G55+G83</f>
        <v>11711210</v>
      </c>
      <c r="H54" s="843">
        <f>G54/F54</f>
        <v>0.9955631036359122</v>
      </c>
    </row>
    <row r="55" spans="1:8" ht="16.5" customHeight="1">
      <c r="A55" s="809"/>
      <c r="B55" s="827"/>
      <c r="C55" s="827"/>
      <c r="D55" s="1364" t="s">
        <v>586</v>
      </c>
      <c r="E55" s="1388"/>
      <c r="F55" s="835">
        <f>F56+F63</f>
        <v>11744803</v>
      </c>
      <c r="G55" s="825">
        <f>G56+G63</f>
        <v>11693319</v>
      </c>
      <c r="H55" s="818">
        <f>G55/F55</f>
        <v>0.9956164441412938</v>
      </c>
    </row>
    <row r="56" spans="1:8" ht="16.5" customHeight="1">
      <c r="A56" s="809"/>
      <c r="B56" s="827"/>
      <c r="C56" s="827"/>
      <c r="D56" s="1366" t="s">
        <v>397</v>
      </c>
      <c r="E56" s="1389"/>
      <c r="F56" s="835">
        <f>SUM(F57:F61)</f>
        <v>10246728</v>
      </c>
      <c r="G56" s="825">
        <f>SUM(G57:G61)</f>
        <v>10236614</v>
      </c>
      <c r="H56" s="818">
        <f aca="true" t="shared" si="3" ref="H56:H61">G56/F56</f>
        <v>0.9990129532080875</v>
      </c>
    </row>
    <row r="57" spans="1:8" ht="16.5" customHeight="1">
      <c r="A57" s="809"/>
      <c r="B57" s="1368"/>
      <c r="C57" s="1368"/>
      <c r="D57" s="822" t="s">
        <v>398</v>
      </c>
      <c r="E57" s="823" t="s">
        <v>587</v>
      </c>
      <c r="F57" s="835">
        <v>8094530</v>
      </c>
      <c r="G57" s="825">
        <v>8094529</v>
      </c>
      <c r="H57" s="818">
        <f t="shared" si="3"/>
        <v>0.9999998764597821</v>
      </c>
    </row>
    <row r="58" spans="1:8" ht="16.5" customHeight="1">
      <c r="A58" s="809"/>
      <c r="B58" s="1368"/>
      <c r="C58" s="1368"/>
      <c r="D58" s="822" t="s">
        <v>399</v>
      </c>
      <c r="E58" s="823" t="s">
        <v>588</v>
      </c>
      <c r="F58" s="835">
        <v>603845</v>
      </c>
      <c r="G58" s="825">
        <v>603845</v>
      </c>
      <c r="H58" s="818">
        <f t="shared" si="3"/>
        <v>1</v>
      </c>
    </row>
    <row r="59" spans="1:8" ht="16.5" customHeight="1">
      <c r="A59" s="809"/>
      <c r="B59" s="1368"/>
      <c r="C59" s="1368"/>
      <c r="D59" s="822" t="s">
        <v>400</v>
      </c>
      <c r="E59" s="823" t="s">
        <v>589</v>
      </c>
      <c r="F59" s="835">
        <v>1398080</v>
      </c>
      <c r="G59" s="826">
        <v>1389337</v>
      </c>
      <c r="H59" s="818">
        <f t="shared" si="3"/>
        <v>0.9937464236667429</v>
      </c>
    </row>
    <row r="60" spans="1:8" ht="16.5" customHeight="1">
      <c r="A60" s="809"/>
      <c r="B60" s="1368"/>
      <c r="C60" s="1368"/>
      <c r="D60" s="822" t="s">
        <v>401</v>
      </c>
      <c r="E60" s="823" t="s">
        <v>590</v>
      </c>
      <c r="F60" s="835">
        <v>112473</v>
      </c>
      <c r="G60" s="825">
        <v>111593</v>
      </c>
      <c r="H60" s="818">
        <f t="shared" si="3"/>
        <v>0.9921758999937763</v>
      </c>
    </row>
    <row r="61" spans="1:8" ht="16.5" customHeight="1">
      <c r="A61" s="809"/>
      <c r="B61" s="1368"/>
      <c r="C61" s="1368"/>
      <c r="D61" s="828" t="s">
        <v>402</v>
      </c>
      <c r="E61" s="829" t="s">
        <v>591</v>
      </c>
      <c r="F61" s="830">
        <v>37800</v>
      </c>
      <c r="G61" s="849">
        <v>37310</v>
      </c>
      <c r="H61" s="832">
        <f t="shared" si="3"/>
        <v>0.987037037037037</v>
      </c>
    </row>
    <row r="62" spans="1:8" ht="16.5" customHeight="1">
      <c r="A62" s="809"/>
      <c r="B62" s="827"/>
      <c r="C62" s="827"/>
      <c r="D62" s="1397"/>
      <c r="E62" s="1398"/>
      <c r="F62" s="1398"/>
      <c r="G62" s="1398"/>
      <c r="H62" s="1399"/>
    </row>
    <row r="63" spans="1:8" ht="19.5" customHeight="1">
      <c r="A63" s="809"/>
      <c r="B63" s="827"/>
      <c r="C63" s="827"/>
      <c r="D63" s="1400" t="s">
        <v>592</v>
      </c>
      <c r="E63" s="1401"/>
      <c r="F63" s="838">
        <f>SUM(F64:F81)</f>
        <v>1498075</v>
      </c>
      <c r="G63" s="839">
        <f>SUM(G64:G81)</f>
        <v>1456705</v>
      </c>
      <c r="H63" s="840">
        <f>G63/F63</f>
        <v>0.9723845601855715</v>
      </c>
    </row>
    <row r="64" spans="1:8" ht="16.5" customHeight="1">
      <c r="A64" s="809"/>
      <c r="B64" s="827"/>
      <c r="C64" s="827"/>
      <c r="D64" s="822" t="s">
        <v>403</v>
      </c>
      <c r="E64" s="823" t="s">
        <v>593</v>
      </c>
      <c r="F64" s="835">
        <v>147000</v>
      </c>
      <c r="G64" s="825">
        <v>144536</v>
      </c>
      <c r="H64" s="818">
        <f aca="true" t="shared" si="4" ref="H64:H81">G64/F64</f>
        <v>0.9832380952380952</v>
      </c>
    </row>
    <row r="65" spans="1:8" ht="16.5" customHeight="1">
      <c r="A65" s="809"/>
      <c r="B65" s="1368"/>
      <c r="C65" s="1368"/>
      <c r="D65" s="822" t="s">
        <v>404</v>
      </c>
      <c r="E65" s="823" t="s">
        <v>594</v>
      </c>
      <c r="F65" s="835">
        <v>314908</v>
      </c>
      <c r="G65" s="825">
        <v>314891</v>
      </c>
      <c r="H65" s="818">
        <f t="shared" si="4"/>
        <v>0.9999460159792701</v>
      </c>
    </row>
    <row r="66" spans="1:8" ht="16.5" customHeight="1">
      <c r="A66" s="809"/>
      <c r="B66" s="1368"/>
      <c r="C66" s="1368"/>
      <c r="D66" s="822" t="s">
        <v>405</v>
      </c>
      <c r="E66" s="823" t="s">
        <v>595</v>
      </c>
      <c r="F66" s="835">
        <v>177000</v>
      </c>
      <c r="G66" s="825">
        <v>165572</v>
      </c>
      <c r="H66" s="818">
        <f t="shared" si="4"/>
        <v>0.9354350282485876</v>
      </c>
    </row>
    <row r="67" spans="1:8" ht="16.5" customHeight="1">
      <c r="A67" s="809"/>
      <c r="B67" s="1368"/>
      <c r="C67" s="1368"/>
      <c r="D67" s="822" t="s">
        <v>406</v>
      </c>
      <c r="E67" s="823" t="s">
        <v>596</v>
      </c>
      <c r="F67" s="835">
        <v>140000</v>
      </c>
      <c r="G67" s="825">
        <v>139998</v>
      </c>
      <c r="H67" s="818">
        <f t="shared" si="4"/>
        <v>0.9999857142857143</v>
      </c>
    </row>
    <row r="68" spans="1:8" ht="16.5" customHeight="1">
      <c r="A68" s="809"/>
      <c r="B68" s="1368"/>
      <c r="C68" s="1368"/>
      <c r="D68" s="822" t="s">
        <v>407</v>
      </c>
      <c r="E68" s="823" t="s">
        <v>597</v>
      </c>
      <c r="F68" s="835">
        <v>5420</v>
      </c>
      <c r="G68" s="825">
        <v>5318</v>
      </c>
      <c r="H68" s="818">
        <f t="shared" si="4"/>
        <v>0.9811808118081181</v>
      </c>
    </row>
    <row r="69" spans="1:8" ht="16.5" customHeight="1">
      <c r="A69" s="809"/>
      <c r="B69" s="1368"/>
      <c r="C69" s="1368"/>
      <c r="D69" s="822" t="s">
        <v>408</v>
      </c>
      <c r="E69" s="823" t="s">
        <v>598</v>
      </c>
      <c r="F69" s="835">
        <v>260060</v>
      </c>
      <c r="G69" s="825">
        <v>239457</v>
      </c>
      <c r="H69" s="818">
        <f t="shared" si="4"/>
        <v>0.9207759747750519</v>
      </c>
    </row>
    <row r="70" spans="1:8" ht="16.5" customHeight="1">
      <c r="A70" s="809"/>
      <c r="B70" s="1368"/>
      <c r="C70" s="1368"/>
      <c r="D70" s="822" t="s">
        <v>409</v>
      </c>
      <c r="E70" s="823" t="s">
        <v>599</v>
      </c>
      <c r="F70" s="835">
        <v>30000</v>
      </c>
      <c r="G70" s="825">
        <v>28415</v>
      </c>
      <c r="H70" s="818">
        <f t="shared" si="4"/>
        <v>0.9471666666666667</v>
      </c>
    </row>
    <row r="71" spans="1:8" ht="30" customHeight="1">
      <c r="A71" s="809"/>
      <c r="B71" s="1368"/>
      <c r="C71" s="1368"/>
      <c r="D71" s="822" t="s">
        <v>410</v>
      </c>
      <c r="E71" s="823" t="s">
        <v>600</v>
      </c>
      <c r="F71" s="835">
        <v>16000</v>
      </c>
      <c r="G71" s="825">
        <v>16000</v>
      </c>
      <c r="H71" s="818">
        <f t="shared" si="4"/>
        <v>1</v>
      </c>
    </row>
    <row r="72" spans="1:8" ht="29.25" customHeight="1">
      <c r="A72" s="809"/>
      <c r="B72" s="1368"/>
      <c r="C72" s="1368"/>
      <c r="D72" s="822" t="s">
        <v>411</v>
      </c>
      <c r="E72" s="823" t="s">
        <v>620</v>
      </c>
      <c r="F72" s="835">
        <v>61000</v>
      </c>
      <c r="G72" s="825">
        <v>60178</v>
      </c>
      <c r="H72" s="818">
        <f t="shared" si="4"/>
        <v>0.9865245901639345</v>
      </c>
    </row>
    <row r="73" spans="1:8" ht="26.25" customHeight="1">
      <c r="A73" s="809"/>
      <c r="B73" s="1368"/>
      <c r="C73" s="1368"/>
      <c r="D73" s="822" t="s">
        <v>413</v>
      </c>
      <c r="E73" s="823" t="s">
        <v>603</v>
      </c>
      <c r="F73" s="835">
        <v>32000</v>
      </c>
      <c r="G73" s="825">
        <v>31300</v>
      </c>
      <c r="H73" s="818">
        <f t="shared" si="4"/>
        <v>0.978125</v>
      </c>
    </row>
    <row r="74" spans="1:8" ht="16.5" customHeight="1">
      <c r="A74" s="809"/>
      <c r="B74" s="1368"/>
      <c r="C74" s="1368"/>
      <c r="D74" s="822" t="s">
        <v>414</v>
      </c>
      <c r="E74" s="823" t="s">
        <v>604</v>
      </c>
      <c r="F74" s="835">
        <v>8692</v>
      </c>
      <c r="G74" s="825">
        <v>8475</v>
      </c>
      <c r="H74" s="818">
        <f t="shared" si="4"/>
        <v>0.9750345144960884</v>
      </c>
    </row>
    <row r="75" spans="1:8" ht="16.5" customHeight="1">
      <c r="A75" s="809"/>
      <c r="B75" s="827"/>
      <c r="C75" s="827"/>
      <c r="D75" s="822" t="s">
        <v>621</v>
      </c>
      <c r="E75" s="823" t="s">
        <v>622</v>
      </c>
      <c r="F75" s="835">
        <v>1308</v>
      </c>
      <c r="G75" s="825">
        <v>1307</v>
      </c>
      <c r="H75" s="818">
        <f t="shared" si="4"/>
        <v>0.9992354740061162</v>
      </c>
    </row>
    <row r="76" spans="1:8" ht="16.5" customHeight="1">
      <c r="A76" s="809"/>
      <c r="B76" s="1368"/>
      <c r="C76" s="1368"/>
      <c r="D76" s="822" t="s">
        <v>415</v>
      </c>
      <c r="E76" s="823" t="s">
        <v>605</v>
      </c>
      <c r="F76" s="835">
        <v>32018</v>
      </c>
      <c r="G76" s="825">
        <v>31564</v>
      </c>
      <c r="H76" s="818">
        <f t="shared" si="4"/>
        <v>0.98582047598226</v>
      </c>
    </row>
    <row r="77" spans="1:8" ht="16.5" customHeight="1">
      <c r="A77" s="809"/>
      <c r="B77" s="1368"/>
      <c r="C77" s="1368"/>
      <c r="D77" s="822" t="s">
        <v>416</v>
      </c>
      <c r="E77" s="823" t="s">
        <v>606</v>
      </c>
      <c r="F77" s="835">
        <v>202169</v>
      </c>
      <c r="G77" s="825">
        <v>201994</v>
      </c>
      <c r="H77" s="818">
        <f t="shared" si="4"/>
        <v>0.9991343875668377</v>
      </c>
    </row>
    <row r="78" spans="1:8" ht="16.5" customHeight="1">
      <c r="A78" s="809"/>
      <c r="B78" s="1368"/>
      <c r="C78" s="1368"/>
      <c r="D78" s="822" t="s">
        <v>417</v>
      </c>
      <c r="E78" s="823" t="s">
        <v>607</v>
      </c>
      <c r="F78" s="835">
        <v>30000</v>
      </c>
      <c r="G78" s="825">
        <v>29660</v>
      </c>
      <c r="H78" s="818">
        <f t="shared" si="4"/>
        <v>0.9886666666666667</v>
      </c>
    </row>
    <row r="79" spans="1:8" ht="16.5" customHeight="1">
      <c r="A79" s="809"/>
      <c r="B79" s="1368"/>
      <c r="C79" s="1368"/>
      <c r="D79" s="822" t="s">
        <v>608</v>
      </c>
      <c r="E79" s="823" t="s">
        <v>609</v>
      </c>
      <c r="F79" s="835">
        <v>500</v>
      </c>
      <c r="G79" s="825">
        <v>360</v>
      </c>
      <c r="H79" s="818">
        <f t="shared" si="4"/>
        <v>0.72</v>
      </c>
    </row>
    <row r="80" spans="1:8" ht="16.5" customHeight="1">
      <c r="A80" s="809"/>
      <c r="B80" s="1368"/>
      <c r="C80" s="1368"/>
      <c r="D80" s="822" t="s">
        <v>418</v>
      </c>
      <c r="E80" s="823" t="s">
        <v>610</v>
      </c>
      <c r="F80" s="835">
        <v>30000</v>
      </c>
      <c r="G80" s="825">
        <v>29160</v>
      </c>
      <c r="H80" s="818">
        <f t="shared" si="4"/>
        <v>0.972</v>
      </c>
    </row>
    <row r="81" spans="1:8" ht="16.5" customHeight="1">
      <c r="A81" s="809"/>
      <c r="B81" s="1368"/>
      <c r="C81" s="1368"/>
      <c r="D81" s="822" t="s">
        <v>419</v>
      </c>
      <c r="E81" s="823" t="s">
        <v>613</v>
      </c>
      <c r="F81" s="835">
        <v>10000</v>
      </c>
      <c r="G81" s="825">
        <v>8520</v>
      </c>
      <c r="H81" s="818">
        <f t="shared" si="4"/>
        <v>0.852</v>
      </c>
    </row>
    <row r="82" spans="1:8" ht="16.5" customHeight="1">
      <c r="A82" s="809"/>
      <c r="B82" s="827"/>
      <c r="C82" s="827"/>
      <c r="D82" s="1379"/>
      <c r="E82" s="1368"/>
      <c r="F82" s="1368"/>
      <c r="G82" s="1368"/>
      <c r="H82" s="1380"/>
    </row>
    <row r="83" spans="1:8" ht="16.5" customHeight="1">
      <c r="A83" s="809"/>
      <c r="B83" s="827"/>
      <c r="C83" s="827"/>
      <c r="D83" s="1390" t="s">
        <v>614</v>
      </c>
      <c r="E83" s="1391"/>
      <c r="F83" s="835">
        <f>F84</f>
        <v>18600</v>
      </c>
      <c r="G83" s="825">
        <f>G84</f>
        <v>17891</v>
      </c>
      <c r="H83" s="818">
        <f>G83/F83</f>
        <v>0.9618817204301076</v>
      </c>
    </row>
    <row r="84" spans="1:8" ht="16.5" customHeight="1">
      <c r="A84" s="809"/>
      <c r="B84" s="827"/>
      <c r="C84" s="827"/>
      <c r="D84" s="822" t="s">
        <v>420</v>
      </c>
      <c r="E84" s="823" t="s">
        <v>615</v>
      </c>
      <c r="F84" s="835">
        <v>18600</v>
      </c>
      <c r="G84" s="825">
        <v>17891</v>
      </c>
      <c r="H84" s="818">
        <f>G84/F84</f>
        <v>0.9618817204301076</v>
      </c>
    </row>
    <row r="85" spans="1:8" ht="16.5" customHeight="1">
      <c r="A85" s="809"/>
      <c r="B85" s="827"/>
      <c r="C85" s="827"/>
      <c r="D85" s="1379"/>
      <c r="E85" s="1368"/>
      <c r="F85" s="1368"/>
      <c r="G85" s="1368"/>
      <c r="H85" s="1380"/>
    </row>
    <row r="86" spans="1:8" ht="16.5" customHeight="1">
      <c r="A86" s="809"/>
      <c r="B86" s="827"/>
      <c r="C86" s="827"/>
      <c r="D86" s="1395" t="s">
        <v>616</v>
      </c>
      <c r="E86" s="1396"/>
      <c r="F86" s="841">
        <f>F87</f>
        <v>80000</v>
      </c>
      <c r="G86" s="842">
        <f>G87</f>
        <v>79900</v>
      </c>
      <c r="H86" s="843">
        <f aca="true" t="shared" si="5" ref="H86:H91">G86/F86</f>
        <v>0.99875</v>
      </c>
    </row>
    <row r="87" spans="1:8" ht="16.5" customHeight="1">
      <c r="A87" s="809"/>
      <c r="B87" s="827"/>
      <c r="C87" s="827"/>
      <c r="D87" s="1390" t="s">
        <v>617</v>
      </c>
      <c r="E87" s="1391"/>
      <c r="F87" s="835">
        <f>F88</f>
        <v>80000</v>
      </c>
      <c r="G87" s="825">
        <f>G88</f>
        <v>79900</v>
      </c>
      <c r="H87" s="818">
        <f t="shared" si="5"/>
        <v>0.99875</v>
      </c>
    </row>
    <row r="88" spans="1:8" ht="16.5" customHeight="1">
      <c r="A88" s="809"/>
      <c r="B88" s="1392"/>
      <c r="C88" s="1392"/>
      <c r="D88" s="822" t="s">
        <v>421</v>
      </c>
      <c r="E88" s="823" t="s">
        <v>618</v>
      </c>
      <c r="F88" s="835">
        <v>80000</v>
      </c>
      <c r="G88" s="825">
        <v>79900</v>
      </c>
      <c r="H88" s="818">
        <f t="shared" si="5"/>
        <v>0.99875</v>
      </c>
    </row>
    <row r="89" spans="1:8" ht="16.5" customHeight="1">
      <c r="A89" s="809"/>
      <c r="B89" s="1383" t="s">
        <v>113</v>
      </c>
      <c r="C89" s="1383"/>
      <c r="D89" s="1384" t="s">
        <v>114</v>
      </c>
      <c r="E89" s="1385"/>
      <c r="F89" s="844">
        <f>F90+F116</f>
        <v>51350795</v>
      </c>
      <c r="G89" s="811">
        <f>G90+G116</f>
        <v>50283305</v>
      </c>
      <c r="H89" s="812">
        <f t="shared" si="5"/>
        <v>0.9792118116184959</v>
      </c>
    </row>
    <row r="90" spans="1:8" ht="16.5" customHeight="1">
      <c r="A90" s="809"/>
      <c r="B90" s="1393"/>
      <c r="C90" s="1393"/>
      <c r="D90" s="1386" t="s">
        <v>585</v>
      </c>
      <c r="E90" s="1387"/>
      <c r="F90" s="841">
        <f>F91+F113</f>
        <v>13964028</v>
      </c>
      <c r="G90" s="842">
        <f>G91+G113</f>
        <v>13962280</v>
      </c>
      <c r="H90" s="843">
        <f t="shared" si="5"/>
        <v>0.9998748212192069</v>
      </c>
    </row>
    <row r="91" spans="1:8" ht="16.5" customHeight="1">
      <c r="A91" s="809"/>
      <c r="B91" s="1361"/>
      <c r="C91" s="1361"/>
      <c r="D91" s="1364" t="s">
        <v>586</v>
      </c>
      <c r="E91" s="1388"/>
      <c r="F91" s="835">
        <f>SUM(F92,F98)</f>
        <v>13948428</v>
      </c>
      <c r="G91" s="825">
        <f>SUM(G92,G98)</f>
        <v>13946753</v>
      </c>
      <c r="H91" s="818">
        <f t="shared" si="5"/>
        <v>0.9998799147832286</v>
      </c>
    </row>
    <row r="92" spans="1:8" ht="16.5" customHeight="1">
      <c r="A92" s="809"/>
      <c r="B92" s="1361"/>
      <c r="C92" s="1361"/>
      <c r="D92" s="1366" t="s">
        <v>397</v>
      </c>
      <c r="E92" s="1389"/>
      <c r="F92" s="835">
        <f>SUM(F93:F96)</f>
        <v>1136458</v>
      </c>
      <c r="G92" s="825">
        <f>SUM(G93:G96)</f>
        <v>1135461</v>
      </c>
      <c r="H92" s="818">
        <f>G92/F92</f>
        <v>0.9991227128499249</v>
      </c>
    </row>
    <row r="93" spans="1:8" ht="16.5" customHeight="1">
      <c r="A93" s="809"/>
      <c r="B93" s="1361"/>
      <c r="C93" s="1361"/>
      <c r="D93" s="850">
        <v>4010</v>
      </c>
      <c r="E93" s="823" t="s">
        <v>587</v>
      </c>
      <c r="F93" s="830">
        <v>948420</v>
      </c>
      <c r="G93" s="849">
        <v>947425</v>
      </c>
      <c r="H93" s="818">
        <f>G93/F93</f>
        <v>0.9989508867379431</v>
      </c>
    </row>
    <row r="94" spans="1:8" ht="16.5" customHeight="1">
      <c r="A94" s="809"/>
      <c r="B94" s="1361"/>
      <c r="C94" s="1361"/>
      <c r="D94" s="850">
        <v>4110</v>
      </c>
      <c r="E94" s="823" t="s">
        <v>589</v>
      </c>
      <c r="F94" s="830">
        <v>156214</v>
      </c>
      <c r="G94" s="849">
        <v>156213</v>
      </c>
      <c r="H94" s="818">
        <f>G94/F94</f>
        <v>0.9999935985251002</v>
      </c>
    </row>
    <row r="95" spans="1:8" ht="16.5" customHeight="1">
      <c r="A95" s="809"/>
      <c r="B95" s="1361"/>
      <c r="C95" s="1361"/>
      <c r="D95" s="851">
        <v>4120</v>
      </c>
      <c r="E95" s="823" t="s">
        <v>590</v>
      </c>
      <c r="F95" s="830">
        <v>19634</v>
      </c>
      <c r="G95" s="849">
        <v>19633</v>
      </c>
      <c r="H95" s="818">
        <f>G95/F95</f>
        <v>0.9999490679433636</v>
      </c>
    </row>
    <row r="96" spans="1:8" ht="16.5" customHeight="1">
      <c r="A96" s="809"/>
      <c r="B96" s="1361"/>
      <c r="C96" s="1361"/>
      <c r="D96" s="828" t="s">
        <v>402</v>
      </c>
      <c r="E96" s="829" t="s">
        <v>591</v>
      </c>
      <c r="F96" s="830">
        <v>12190</v>
      </c>
      <c r="G96" s="849">
        <v>12190</v>
      </c>
      <c r="H96" s="832">
        <f>G96/F96</f>
        <v>1</v>
      </c>
    </row>
    <row r="97" spans="1:8" ht="16.5" customHeight="1">
      <c r="A97" s="809"/>
      <c r="B97" s="1361"/>
      <c r="C97" s="1361"/>
      <c r="D97" s="852"/>
      <c r="E97" s="853"/>
      <c r="F97" s="853"/>
      <c r="G97" s="853"/>
      <c r="H97" s="854"/>
    </row>
    <row r="98" spans="1:8" ht="16.5" customHeight="1">
      <c r="A98" s="809"/>
      <c r="B98" s="1361"/>
      <c r="C98" s="1361"/>
      <c r="D98" s="1400" t="s">
        <v>592</v>
      </c>
      <c r="E98" s="1401"/>
      <c r="F98" s="838">
        <f>SUM(F99:F111)</f>
        <v>12811970</v>
      </c>
      <c r="G98" s="838">
        <f>SUM(G99:G111)</f>
        <v>12811292</v>
      </c>
      <c r="H98" s="855">
        <f>G98/F98</f>
        <v>0.9999470807377788</v>
      </c>
    </row>
    <row r="99" spans="1:8" ht="16.5" customHeight="1">
      <c r="A99" s="809"/>
      <c r="B99" s="1361"/>
      <c r="C99" s="1361"/>
      <c r="D99" s="856" t="s">
        <v>403</v>
      </c>
      <c r="E99" s="857" t="s">
        <v>593</v>
      </c>
      <c r="F99" s="838">
        <v>36994</v>
      </c>
      <c r="G99" s="825">
        <v>36994</v>
      </c>
      <c r="H99" s="840">
        <f>G99/F99</f>
        <v>1</v>
      </c>
    </row>
    <row r="100" spans="1:8" ht="16.5" customHeight="1">
      <c r="A100" s="809"/>
      <c r="B100" s="1361"/>
      <c r="C100" s="1361"/>
      <c r="D100" s="822" t="s">
        <v>404</v>
      </c>
      <c r="E100" s="823" t="s">
        <v>594</v>
      </c>
      <c r="F100" s="835">
        <v>97470</v>
      </c>
      <c r="G100" s="825">
        <v>97470</v>
      </c>
      <c r="H100" s="818">
        <f aca="true" t="shared" si="6" ref="H100:H111">G100/F100</f>
        <v>1</v>
      </c>
    </row>
    <row r="101" spans="1:8" ht="16.5" customHeight="1">
      <c r="A101" s="809"/>
      <c r="B101" s="1361"/>
      <c r="C101" s="1361"/>
      <c r="D101" s="822" t="s">
        <v>405</v>
      </c>
      <c r="E101" s="823" t="s">
        <v>595</v>
      </c>
      <c r="F101" s="835">
        <v>492918</v>
      </c>
      <c r="G101" s="825">
        <v>492918</v>
      </c>
      <c r="H101" s="818">
        <f t="shared" si="6"/>
        <v>1</v>
      </c>
    </row>
    <row r="102" spans="1:8" ht="16.5" customHeight="1">
      <c r="A102" s="809"/>
      <c r="B102" s="1361"/>
      <c r="C102" s="1361"/>
      <c r="D102" s="822" t="s">
        <v>406</v>
      </c>
      <c r="E102" s="823" t="s">
        <v>596</v>
      </c>
      <c r="F102" s="835">
        <v>11816930</v>
      </c>
      <c r="G102" s="825">
        <v>11816281</v>
      </c>
      <c r="H102" s="818">
        <f t="shared" si="6"/>
        <v>0.9999450787979619</v>
      </c>
    </row>
    <row r="103" spans="1:8" ht="16.5" customHeight="1">
      <c r="A103" s="809"/>
      <c r="B103" s="1361"/>
      <c r="C103" s="1361"/>
      <c r="D103" s="822" t="s">
        <v>407</v>
      </c>
      <c r="E103" s="823" t="s">
        <v>597</v>
      </c>
      <c r="F103" s="835">
        <v>2201</v>
      </c>
      <c r="G103" s="825">
        <v>2173</v>
      </c>
      <c r="H103" s="818">
        <f t="shared" si="6"/>
        <v>0.9872785097682871</v>
      </c>
    </row>
    <row r="104" spans="1:8" ht="16.5" customHeight="1">
      <c r="A104" s="809"/>
      <c r="B104" s="1361"/>
      <c r="C104" s="1361"/>
      <c r="D104" s="822" t="s">
        <v>408</v>
      </c>
      <c r="E104" s="823" t="s">
        <v>598</v>
      </c>
      <c r="F104" s="835">
        <v>259888</v>
      </c>
      <c r="G104" s="825">
        <v>259887</v>
      </c>
      <c r="H104" s="818">
        <f t="shared" si="6"/>
        <v>0.9999961521886351</v>
      </c>
    </row>
    <row r="105" spans="1:8" ht="30.75" customHeight="1">
      <c r="A105" s="809"/>
      <c r="B105" s="1361"/>
      <c r="C105" s="1361"/>
      <c r="D105" s="822" t="s">
        <v>410</v>
      </c>
      <c r="E105" s="823" t="s">
        <v>600</v>
      </c>
      <c r="F105" s="835">
        <v>1068</v>
      </c>
      <c r="G105" s="825">
        <v>1068</v>
      </c>
      <c r="H105" s="818">
        <f t="shared" si="6"/>
        <v>1</v>
      </c>
    </row>
    <row r="106" spans="1:8" ht="18.75" customHeight="1">
      <c r="A106" s="809"/>
      <c r="B106" s="1361"/>
      <c r="C106" s="1361"/>
      <c r="D106" s="822" t="s">
        <v>412</v>
      </c>
      <c r="E106" s="823" t="s">
        <v>602</v>
      </c>
      <c r="F106" s="835">
        <v>6150</v>
      </c>
      <c r="G106" s="825">
        <v>6150</v>
      </c>
      <c r="H106" s="818">
        <f t="shared" si="6"/>
        <v>1</v>
      </c>
    </row>
    <row r="107" spans="1:8" ht="16.5" customHeight="1">
      <c r="A107" s="809"/>
      <c r="B107" s="1361"/>
      <c r="C107" s="1361"/>
      <c r="D107" s="822" t="s">
        <v>416</v>
      </c>
      <c r="E107" s="823" t="s">
        <v>606</v>
      </c>
      <c r="F107" s="835">
        <v>36483</v>
      </c>
      <c r="G107" s="825">
        <v>36483</v>
      </c>
      <c r="H107" s="818">
        <f t="shared" si="6"/>
        <v>1</v>
      </c>
    </row>
    <row r="108" spans="1:8" ht="16.5" customHeight="1">
      <c r="A108" s="809"/>
      <c r="B108" s="1361"/>
      <c r="C108" s="1361"/>
      <c r="D108" s="822" t="s">
        <v>417</v>
      </c>
      <c r="E108" s="823" t="s">
        <v>607</v>
      </c>
      <c r="F108" s="835">
        <v>1037</v>
      </c>
      <c r="G108" s="825">
        <v>1037</v>
      </c>
      <c r="H108" s="818">
        <f t="shared" si="6"/>
        <v>1</v>
      </c>
    </row>
    <row r="109" spans="1:8" ht="16.5" customHeight="1">
      <c r="A109" s="809"/>
      <c r="B109" s="1361"/>
      <c r="C109" s="1361"/>
      <c r="D109" s="828" t="s">
        <v>422</v>
      </c>
      <c r="E109" s="829" t="s">
        <v>623</v>
      </c>
      <c r="F109" s="830">
        <v>582</v>
      </c>
      <c r="G109" s="849">
        <v>582</v>
      </c>
      <c r="H109" s="818">
        <f t="shared" si="6"/>
        <v>1</v>
      </c>
    </row>
    <row r="110" spans="1:8" ht="16.5" customHeight="1">
      <c r="A110" s="809"/>
      <c r="B110" s="1361"/>
      <c r="C110" s="1361"/>
      <c r="D110" s="828" t="s">
        <v>423</v>
      </c>
      <c r="E110" s="829" t="s">
        <v>624</v>
      </c>
      <c r="F110" s="858">
        <v>56960</v>
      </c>
      <c r="G110" s="859">
        <v>56960</v>
      </c>
      <c r="H110" s="832">
        <f t="shared" si="6"/>
        <v>1</v>
      </c>
    </row>
    <row r="111" spans="1:8" ht="31.5" customHeight="1">
      <c r="A111" s="809"/>
      <c r="B111" s="1361"/>
      <c r="C111" s="1361"/>
      <c r="D111" s="860" t="s">
        <v>424</v>
      </c>
      <c r="E111" s="861" t="s">
        <v>625</v>
      </c>
      <c r="F111" s="825">
        <v>3289</v>
      </c>
      <c r="G111" s="825">
        <v>3289</v>
      </c>
      <c r="H111" s="855">
        <f t="shared" si="6"/>
        <v>1</v>
      </c>
    </row>
    <row r="112" spans="1:8" ht="16.5" customHeight="1">
      <c r="A112" s="809"/>
      <c r="B112" s="1361"/>
      <c r="C112" s="1361"/>
      <c r="D112" s="1402"/>
      <c r="E112" s="1403"/>
      <c r="F112" s="1403"/>
      <c r="G112" s="1403"/>
      <c r="H112" s="1404"/>
    </row>
    <row r="113" spans="1:8" ht="16.5" customHeight="1">
      <c r="A113" s="809"/>
      <c r="B113" s="1361"/>
      <c r="C113" s="1361"/>
      <c r="D113" s="1405" t="s">
        <v>614</v>
      </c>
      <c r="E113" s="1406"/>
      <c r="F113" s="825">
        <f>F114</f>
        <v>15600</v>
      </c>
      <c r="G113" s="825">
        <f>G114</f>
        <v>15527</v>
      </c>
      <c r="H113" s="840"/>
    </row>
    <row r="114" spans="1:8" ht="16.5" customHeight="1">
      <c r="A114" s="809"/>
      <c r="B114" s="1361"/>
      <c r="C114" s="1361"/>
      <c r="D114" s="822" t="s">
        <v>420</v>
      </c>
      <c r="E114" s="862" t="s">
        <v>615</v>
      </c>
      <c r="F114" s="825">
        <v>15600</v>
      </c>
      <c r="G114" s="825">
        <v>15527</v>
      </c>
      <c r="H114" s="840"/>
    </row>
    <row r="115" spans="1:8" ht="16.5" customHeight="1">
      <c r="A115" s="809"/>
      <c r="B115" s="1361"/>
      <c r="C115" s="1361"/>
      <c r="D115" s="1379"/>
      <c r="E115" s="1368"/>
      <c r="F115" s="1368"/>
      <c r="G115" s="1368"/>
      <c r="H115" s="1380"/>
    </row>
    <row r="116" spans="1:8" ht="16.5" customHeight="1">
      <c r="A116" s="809"/>
      <c r="B116" s="1361"/>
      <c r="C116" s="1361"/>
      <c r="D116" s="1395" t="s">
        <v>616</v>
      </c>
      <c r="E116" s="1396"/>
      <c r="F116" s="841">
        <f>F117</f>
        <v>37386767</v>
      </c>
      <c r="G116" s="842">
        <f>G117</f>
        <v>36321025</v>
      </c>
      <c r="H116" s="843">
        <f>G116/F116</f>
        <v>0.9714941385544249</v>
      </c>
    </row>
    <row r="117" spans="1:8" ht="16.5" customHeight="1">
      <c r="A117" s="809"/>
      <c r="B117" s="1361"/>
      <c r="C117" s="1361"/>
      <c r="D117" s="1390" t="s">
        <v>617</v>
      </c>
      <c r="E117" s="1391"/>
      <c r="F117" s="835">
        <f>SUM(F118:F120)</f>
        <v>37386767</v>
      </c>
      <c r="G117" s="825">
        <f>SUM(G118:G120)</f>
        <v>36321025</v>
      </c>
      <c r="H117" s="818">
        <f>G117/F117</f>
        <v>0.9714941385544249</v>
      </c>
    </row>
    <row r="118" spans="1:8" ht="16.5" customHeight="1">
      <c r="A118" s="809"/>
      <c r="B118" s="1361"/>
      <c r="C118" s="1361"/>
      <c r="D118" s="822" t="s">
        <v>425</v>
      </c>
      <c r="E118" s="823" t="s">
        <v>626</v>
      </c>
      <c r="F118" s="835">
        <v>11149850</v>
      </c>
      <c r="G118" s="825">
        <v>10216568</v>
      </c>
      <c r="H118" s="818">
        <f>G118/F118</f>
        <v>0.9162964524186424</v>
      </c>
    </row>
    <row r="119" spans="1:8" ht="16.5" customHeight="1">
      <c r="A119" s="809"/>
      <c r="B119" s="1361"/>
      <c r="C119" s="1361"/>
      <c r="D119" s="822" t="s">
        <v>627</v>
      </c>
      <c r="E119" s="823" t="s">
        <v>626</v>
      </c>
      <c r="F119" s="835">
        <v>20011507</v>
      </c>
      <c r="G119" s="825">
        <v>19912163</v>
      </c>
      <c r="H119" s="818">
        <f>G119/F119</f>
        <v>0.9950356562351851</v>
      </c>
    </row>
    <row r="120" spans="1:8" ht="16.5" customHeight="1">
      <c r="A120" s="809"/>
      <c r="B120" s="1394"/>
      <c r="C120" s="1394"/>
      <c r="D120" s="822" t="s">
        <v>426</v>
      </c>
      <c r="E120" s="823" t="s">
        <v>626</v>
      </c>
      <c r="F120" s="835">
        <v>6225410</v>
      </c>
      <c r="G120" s="825">
        <v>6192294</v>
      </c>
      <c r="H120" s="818">
        <f>G120/F120</f>
        <v>0.9946805110024882</v>
      </c>
    </row>
    <row r="121" spans="1:8" ht="16.5" customHeight="1">
      <c r="A121" s="809"/>
      <c r="B121" s="1383" t="s">
        <v>628</v>
      </c>
      <c r="C121" s="1383"/>
      <c r="D121" s="1384" t="s">
        <v>629</v>
      </c>
      <c r="E121" s="1385"/>
      <c r="F121" s="844">
        <f aca="true" t="shared" si="7" ref="F121:G123">F122</f>
        <v>660000</v>
      </c>
      <c r="G121" s="811">
        <f t="shared" si="7"/>
        <v>660000</v>
      </c>
      <c r="H121" s="812">
        <f aca="true" t="shared" si="8" ref="H121:H169">G121/F121</f>
        <v>1</v>
      </c>
    </row>
    <row r="122" spans="1:8" ht="16.5" customHeight="1">
      <c r="A122" s="809"/>
      <c r="B122" s="1393"/>
      <c r="C122" s="1393"/>
      <c r="D122" s="1386" t="s">
        <v>585</v>
      </c>
      <c r="E122" s="1387"/>
      <c r="F122" s="841">
        <f t="shared" si="7"/>
        <v>660000</v>
      </c>
      <c r="G122" s="842">
        <f t="shared" si="7"/>
        <v>660000</v>
      </c>
      <c r="H122" s="843">
        <f t="shared" si="8"/>
        <v>1</v>
      </c>
    </row>
    <row r="123" spans="1:8" ht="16.5" customHeight="1">
      <c r="A123" s="809"/>
      <c r="B123" s="1361"/>
      <c r="C123" s="1361"/>
      <c r="D123" s="1364" t="s">
        <v>630</v>
      </c>
      <c r="E123" s="1388"/>
      <c r="F123" s="835">
        <f t="shared" si="7"/>
        <v>660000</v>
      </c>
      <c r="G123" s="825">
        <f t="shared" si="7"/>
        <v>660000</v>
      </c>
      <c r="H123" s="818">
        <f t="shared" si="8"/>
        <v>1</v>
      </c>
    </row>
    <row r="124" spans="1:8" ht="39.75" customHeight="1">
      <c r="A124" s="809"/>
      <c r="B124" s="1394"/>
      <c r="C124" s="1394"/>
      <c r="D124" s="1022" t="s">
        <v>631</v>
      </c>
      <c r="E124" s="1007" t="s">
        <v>632</v>
      </c>
      <c r="F124" s="1125">
        <v>660000</v>
      </c>
      <c r="G124" s="1126">
        <v>660000</v>
      </c>
      <c r="H124" s="1127">
        <f t="shared" si="8"/>
        <v>1</v>
      </c>
    </row>
    <row r="125" spans="1:8" ht="16.5" customHeight="1">
      <c r="A125" s="809"/>
      <c r="B125" s="1383" t="s">
        <v>122</v>
      </c>
      <c r="C125" s="1383"/>
      <c r="D125" s="1407" t="s">
        <v>633</v>
      </c>
      <c r="E125" s="1408"/>
      <c r="F125" s="877">
        <f>F126+F171</f>
        <v>6596684</v>
      </c>
      <c r="G125" s="878">
        <f>G126+G171</f>
        <v>5587438</v>
      </c>
      <c r="H125" s="879">
        <f t="shared" si="8"/>
        <v>0.8470070720380118</v>
      </c>
    </row>
    <row r="126" spans="1:8" ht="16.5" customHeight="1">
      <c r="A126" s="809"/>
      <c r="B126" s="848"/>
      <c r="C126" s="848"/>
      <c r="D126" s="1386" t="s">
        <v>634</v>
      </c>
      <c r="E126" s="1387"/>
      <c r="F126" s="841">
        <f>F127</f>
        <v>6551684</v>
      </c>
      <c r="G126" s="842">
        <f>G127</f>
        <v>5545280</v>
      </c>
      <c r="H126" s="843">
        <f t="shared" si="8"/>
        <v>0.8463900273578518</v>
      </c>
    </row>
    <row r="127" spans="1:8" ht="16.5" customHeight="1">
      <c r="A127" s="809"/>
      <c r="B127" s="848"/>
      <c r="C127" s="848"/>
      <c r="D127" s="1364" t="s">
        <v>635</v>
      </c>
      <c r="E127" s="1388"/>
      <c r="F127" s="835">
        <f>SUM(F128:F169)</f>
        <v>6551684</v>
      </c>
      <c r="G127" s="825">
        <f>SUM(G128:G169)</f>
        <v>5545280</v>
      </c>
      <c r="H127" s="818">
        <f t="shared" si="8"/>
        <v>0.8463900273578518</v>
      </c>
    </row>
    <row r="128" spans="1:8" ht="54" customHeight="1">
      <c r="A128" s="809"/>
      <c r="B128" s="1368"/>
      <c r="C128" s="1368"/>
      <c r="D128" s="822" t="s">
        <v>636</v>
      </c>
      <c r="E128" s="823" t="s">
        <v>637</v>
      </c>
      <c r="F128" s="835">
        <v>17012</v>
      </c>
      <c r="G128" s="825">
        <v>17008</v>
      </c>
      <c r="H128" s="818">
        <f t="shared" si="8"/>
        <v>0.999764871855161</v>
      </c>
    </row>
    <row r="129" spans="1:8" ht="53.25" customHeight="1">
      <c r="A129" s="809"/>
      <c r="B129" s="1368"/>
      <c r="C129" s="1368"/>
      <c r="D129" s="822" t="s">
        <v>298</v>
      </c>
      <c r="E129" s="823" t="s">
        <v>637</v>
      </c>
      <c r="F129" s="835">
        <v>5672</v>
      </c>
      <c r="G129" s="825">
        <v>5669</v>
      </c>
      <c r="H129" s="818">
        <f t="shared" si="8"/>
        <v>0.9994710860366713</v>
      </c>
    </row>
    <row r="130" spans="1:8" ht="16.5" customHeight="1">
      <c r="A130" s="809"/>
      <c r="B130" s="827"/>
      <c r="C130" s="827"/>
      <c r="D130" s="822" t="s">
        <v>427</v>
      </c>
      <c r="E130" s="823" t="s">
        <v>587</v>
      </c>
      <c r="F130" s="835">
        <v>2416500</v>
      </c>
      <c r="G130" s="825">
        <v>2095983</v>
      </c>
      <c r="H130" s="818">
        <f t="shared" si="8"/>
        <v>0.8673631284916201</v>
      </c>
    </row>
    <row r="131" spans="1:8" ht="16.5" customHeight="1">
      <c r="A131" s="809"/>
      <c r="B131" s="827"/>
      <c r="C131" s="827"/>
      <c r="D131" s="822" t="s">
        <v>428</v>
      </c>
      <c r="E131" s="823" t="s">
        <v>587</v>
      </c>
      <c r="F131" s="835">
        <v>705500</v>
      </c>
      <c r="G131" s="825">
        <v>698662</v>
      </c>
      <c r="H131" s="818">
        <f t="shared" si="8"/>
        <v>0.9903075832742736</v>
      </c>
    </row>
    <row r="132" spans="1:8" ht="16.5" customHeight="1">
      <c r="A132" s="809"/>
      <c r="B132" s="1368"/>
      <c r="C132" s="1368"/>
      <c r="D132" s="822" t="s">
        <v>429</v>
      </c>
      <c r="E132" s="823" t="s">
        <v>588</v>
      </c>
      <c r="F132" s="835">
        <v>176250</v>
      </c>
      <c r="G132" s="825">
        <v>148708</v>
      </c>
      <c r="H132" s="818">
        <f t="shared" si="8"/>
        <v>0.8437333333333333</v>
      </c>
    </row>
    <row r="133" spans="1:8" ht="16.5" customHeight="1">
      <c r="A133" s="809"/>
      <c r="B133" s="1368"/>
      <c r="C133" s="1368"/>
      <c r="D133" s="828" t="s">
        <v>430</v>
      </c>
      <c r="E133" s="829" t="s">
        <v>588</v>
      </c>
      <c r="F133" s="830">
        <v>49750</v>
      </c>
      <c r="G133" s="849">
        <v>49569</v>
      </c>
      <c r="H133" s="832">
        <f t="shared" si="8"/>
        <v>0.9963618090452261</v>
      </c>
    </row>
    <row r="134" spans="1:8" ht="16.5" customHeight="1">
      <c r="A134" s="809"/>
      <c r="B134" s="1368"/>
      <c r="C134" s="1368"/>
      <c r="D134" s="833" t="s">
        <v>431</v>
      </c>
      <c r="E134" s="834" t="s">
        <v>589</v>
      </c>
      <c r="F134" s="835">
        <v>450000</v>
      </c>
      <c r="G134" s="825">
        <v>377199</v>
      </c>
      <c r="H134" s="818">
        <f t="shared" si="8"/>
        <v>0.83822</v>
      </c>
    </row>
    <row r="135" spans="1:8" ht="16.5" customHeight="1">
      <c r="A135" s="809"/>
      <c r="B135" s="1368"/>
      <c r="C135" s="1368"/>
      <c r="D135" s="836" t="s">
        <v>432</v>
      </c>
      <c r="E135" s="837" t="s">
        <v>589</v>
      </c>
      <c r="F135" s="838">
        <v>150000</v>
      </c>
      <c r="G135" s="839">
        <v>125737</v>
      </c>
      <c r="H135" s="840">
        <f t="shared" si="8"/>
        <v>0.8382466666666667</v>
      </c>
    </row>
    <row r="136" spans="1:8" ht="16.5" customHeight="1">
      <c r="A136" s="809"/>
      <c r="B136" s="1368"/>
      <c r="C136" s="1368"/>
      <c r="D136" s="822" t="s">
        <v>433</v>
      </c>
      <c r="E136" s="823" t="s">
        <v>590</v>
      </c>
      <c r="F136" s="835">
        <v>65250</v>
      </c>
      <c r="G136" s="825">
        <v>49266</v>
      </c>
      <c r="H136" s="818">
        <f t="shared" si="8"/>
        <v>0.7550344827586207</v>
      </c>
    </row>
    <row r="137" spans="1:8" ht="16.5" customHeight="1">
      <c r="A137" s="809"/>
      <c r="B137" s="1368"/>
      <c r="C137" s="1368"/>
      <c r="D137" s="822" t="s">
        <v>434</v>
      </c>
      <c r="E137" s="823" t="s">
        <v>590</v>
      </c>
      <c r="F137" s="835">
        <v>21750</v>
      </c>
      <c r="G137" s="825">
        <v>16423</v>
      </c>
      <c r="H137" s="818">
        <f t="shared" si="8"/>
        <v>0.755080459770115</v>
      </c>
    </row>
    <row r="138" spans="1:8" ht="16.5" customHeight="1">
      <c r="A138" s="809"/>
      <c r="B138" s="1368"/>
      <c r="C138" s="1368"/>
      <c r="D138" s="822" t="s">
        <v>435</v>
      </c>
      <c r="E138" s="823" t="s">
        <v>591</v>
      </c>
      <c r="F138" s="835">
        <v>22500</v>
      </c>
      <c r="G138" s="825">
        <v>1162</v>
      </c>
      <c r="H138" s="818">
        <f t="shared" si="8"/>
        <v>0.051644444444444444</v>
      </c>
    </row>
    <row r="139" spans="1:8" ht="16.5" customHeight="1">
      <c r="A139" s="809"/>
      <c r="B139" s="1368"/>
      <c r="C139" s="1368"/>
      <c r="D139" s="822" t="s">
        <v>436</v>
      </c>
      <c r="E139" s="823" t="s">
        <v>591</v>
      </c>
      <c r="F139" s="835">
        <v>7500</v>
      </c>
      <c r="G139" s="825">
        <v>388</v>
      </c>
      <c r="H139" s="818">
        <f t="shared" si="8"/>
        <v>0.05173333333333333</v>
      </c>
    </row>
    <row r="140" spans="1:8" ht="16.5" customHeight="1">
      <c r="A140" s="809"/>
      <c r="B140" s="1368"/>
      <c r="C140" s="1368"/>
      <c r="D140" s="822" t="s">
        <v>404</v>
      </c>
      <c r="E140" s="823" t="s">
        <v>594</v>
      </c>
      <c r="F140" s="835">
        <v>96620</v>
      </c>
      <c r="G140" s="825">
        <v>53288</v>
      </c>
      <c r="H140" s="818">
        <f t="shared" si="8"/>
        <v>0.5515214241357896</v>
      </c>
    </row>
    <row r="141" spans="1:8" ht="16.5" customHeight="1">
      <c r="A141" s="809"/>
      <c r="B141" s="1368"/>
      <c r="C141" s="1368"/>
      <c r="D141" s="822" t="s">
        <v>437</v>
      </c>
      <c r="E141" s="823" t="s">
        <v>594</v>
      </c>
      <c r="F141" s="835">
        <v>315000</v>
      </c>
      <c r="G141" s="825">
        <v>178284</v>
      </c>
      <c r="H141" s="818">
        <f t="shared" si="8"/>
        <v>0.5659809523809524</v>
      </c>
    </row>
    <row r="142" spans="1:8" ht="16.5" customHeight="1">
      <c r="A142" s="809"/>
      <c r="B142" s="1368"/>
      <c r="C142" s="1368"/>
      <c r="D142" s="822" t="s">
        <v>438</v>
      </c>
      <c r="E142" s="823" t="s">
        <v>594</v>
      </c>
      <c r="F142" s="835">
        <v>89000</v>
      </c>
      <c r="G142" s="825">
        <v>59429</v>
      </c>
      <c r="H142" s="818">
        <f t="shared" si="8"/>
        <v>0.6677415730337078</v>
      </c>
    </row>
    <row r="143" spans="1:8" ht="16.5" customHeight="1">
      <c r="A143" s="809"/>
      <c r="B143" s="827"/>
      <c r="C143" s="827"/>
      <c r="D143" s="822" t="s">
        <v>406</v>
      </c>
      <c r="E143" s="823" t="s">
        <v>597</v>
      </c>
      <c r="F143" s="835">
        <v>460</v>
      </c>
      <c r="G143" s="825">
        <v>209</v>
      </c>
      <c r="H143" s="818">
        <f t="shared" si="8"/>
        <v>0.4543478260869565</v>
      </c>
    </row>
    <row r="144" spans="1:8" ht="16.5" customHeight="1">
      <c r="A144" s="809"/>
      <c r="B144" s="827"/>
      <c r="C144" s="827"/>
      <c r="D144" s="822" t="s">
        <v>439</v>
      </c>
      <c r="E144" s="823" t="s">
        <v>597</v>
      </c>
      <c r="F144" s="835">
        <v>1500</v>
      </c>
      <c r="G144" s="825">
        <v>682</v>
      </c>
      <c r="H144" s="818">
        <f t="shared" si="8"/>
        <v>0.45466666666666666</v>
      </c>
    </row>
    <row r="145" spans="1:8" ht="16.5" customHeight="1">
      <c r="A145" s="809"/>
      <c r="B145" s="827"/>
      <c r="C145" s="827"/>
      <c r="D145" s="822" t="s">
        <v>440</v>
      </c>
      <c r="E145" s="823" t="s">
        <v>597</v>
      </c>
      <c r="F145" s="835">
        <v>500</v>
      </c>
      <c r="G145" s="825">
        <v>227</v>
      </c>
      <c r="H145" s="818">
        <f t="shared" si="8"/>
        <v>0.454</v>
      </c>
    </row>
    <row r="146" spans="1:8" ht="16.5" customHeight="1">
      <c r="A146" s="809"/>
      <c r="B146" s="1368"/>
      <c r="C146" s="1368"/>
      <c r="D146" s="822" t="s">
        <v>408</v>
      </c>
      <c r="E146" s="823" t="s">
        <v>598</v>
      </c>
      <c r="F146" s="835">
        <v>342950</v>
      </c>
      <c r="G146" s="825">
        <v>233135</v>
      </c>
      <c r="H146" s="818">
        <f t="shared" si="8"/>
        <v>0.6797929727365505</v>
      </c>
    </row>
    <row r="147" spans="1:8" ht="16.5" customHeight="1">
      <c r="A147" s="809"/>
      <c r="B147" s="1368"/>
      <c r="C147" s="1368"/>
      <c r="D147" s="822" t="s">
        <v>441</v>
      </c>
      <c r="E147" s="823" t="s">
        <v>598</v>
      </c>
      <c r="F147" s="835">
        <v>1093500</v>
      </c>
      <c r="G147" s="825">
        <v>1044681</v>
      </c>
      <c r="H147" s="818">
        <f t="shared" si="8"/>
        <v>0.9553552812071331</v>
      </c>
    </row>
    <row r="148" spans="1:8" ht="16.5" customHeight="1">
      <c r="A148" s="809"/>
      <c r="B148" s="1368"/>
      <c r="C148" s="1368"/>
      <c r="D148" s="822" t="s">
        <v>442</v>
      </c>
      <c r="E148" s="823" t="s">
        <v>598</v>
      </c>
      <c r="F148" s="835">
        <v>364500</v>
      </c>
      <c r="G148" s="825">
        <v>348228</v>
      </c>
      <c r="H148" s="818">
        <f t="shared" si="8"/>
        <v>0.955358024691358</v>
      </c>
    </row>
    <row r="149" spans="1:8" ht="16.5" customHeight="1">
      <c r="A149" s="809"/>
      <c r="B149" s="1368"/>
      <c r="C149" s="1368"/>
      <c r="D149" s="822" t="s">
        <v>409</v>
      </c>
      <c r="E149" s="823" t="s">
        <v>599</v>
      </c>
      <c r="F149" s="835">
        <v>230</v>
      </c>
      <c r="G149" s="825">
        <v>109</v>
      </c>
      <c r="H149" s="818">
        <f t="shared" si="8"/>
        <v>0.47391304347826085</v>
      </c>
    </row>
    <row r="150" spans="1:8" ht="16.5" customHeight="1">
      <c r="A150" s="809"/>
      <c r="B150" s="1368"/>
      <c r="C150" s="1368"/>
      <c r="D150" s="822" t="s">
        <v>443</v>
      </c>
      <c r="E150" s="823" t="s">
        <v>599</v>
      </c>
      <c r="F150" s="835">
        <v>750</v>
      </c>
      <c r="G150" s="825">
        <v>355</v>
      </c>
      <c r="H150" s="818">
        <f t="shared" si="8"/>
        <v>0.47333333333333333</v>
      </c>
    </row>
    <row r="151" spans="1:8" ht="16.5" customHeight="1">
      <c r="A151" s="809"/>
      <c r="B151" s="1368"/>
      <c r="C151" s="1368"/>
      <c r="D151" s="822" t="s">
        <v>444</v>
      </c>
      <c r="E151" s="823" t="s">
        <v>599</v>
      </c>
      <c r="F151" s="835">
        <v>250</v>
      </c>
      <c r="G151" s="825">
        <v>118</v>
      </c>
      <c r="H151" s="818">
        <f t="shared" si="8"/>
        <v>0.472</v>
      </c>
    </row>
    <row r="152" spans="1:8" ht="31.5" customHeight="1">
      <c r="A152" s="809"/>
      <c r="B152" s="1368"/>
      <c r="C152" s="1368"/>
      <c r="D152" s="822" t="s">
        <v>410</v>
      </c>
      <c r="E152" s="823" t="s">
        <v>600</v>
      </c>
      <c r="F152" s="835">
        <v>2760</v>
      </c>
      <c r="G152" s="825">
        <v>0</v>
      </c>
      <c r="H152" s="818">
        <f t="shared" si="8"/>
        <v>0</v>
      </c>
    </row>
    <row r="153" spans="1:8" ht="31.5" customHeight="1">
      <c r="A153" s="809"/>
      <c r="B153" s="1368"/>
      <c r="C153" s="1368"/>
      <c r="D153" s="822" t="s">
        <v>445</v>
      </c>
      <c r="E153" s="823" t="s">
        <v>600</v>
      </c>
      <c r="F153" s="835">
        <v>9000</v>
      </c>
      <c r="G153" s="825">
        <v>0</v>
      </c>
      <c r="H153" s="818">
        <f t="shared" si="8"/>
        <v>0</v>
      </c>
    </row>
    <row r="154" spans="1:8" ht="28.5" customHeight="1">
      <c r="A154" s="809"/>
      <c r="B154" s="1368"/>
      <c r="C154" s="1368"/>
      <c r="D154" s="822" t="s">
        <v>446</v>
      </c>
      <c r="E154" s="823" t="s">
        <v>600</v>
      </c>
      <c r="F154" s="835">
        <v>3000</v>
      </c>
      <c r="G154" s="825">
        <v>0</v>
      </c>
      <c r="H154" s="818">
        <f t="shared" si="8"/>
        <v>0</v>
      </c>
    </row>
    <row r="155" spans="1:8" ht="28.5" customHeight="1">
      <c r="A155" s="809"/>
      <c r="B155" s="827"/>
      <c r="C155" s="827"/>
      <c r="D155" s="822" t="s">
        <v>412</v>
      </c>
      <c r="E155" s="823" t="s">
        <v>602</v>
      </c>
      <c r="F155" s="835">
        <v>300</v>
      </c>
      <c r="G155" s="825">
        <v>115</v>
      </c>
      <c r="H155" s="818">
        <f t="shared" si="8"/>
        <v>0.38333333333333336</v>
      </c>
    </row>
    <row r="156" spans="1:8" ht="28.5" customHeight="1">
      <c r="A156" s="809"/>
      <c r="B156" s="827"/>
      <c r="C156" s="827"/>
      <c r="D156" s="822" t="s">
        <v>447</v>
      </c>
      <c r="E156" s="823" t="s">
        <v>602</v>
      </c>
      <c r="F156" s="835">
        <v>750</v>
      </c>
      <c r="G156" s="825">
        <v>375</v>
      </c>
      <c r="H156" s="818">
        <f t="shared" si="8"/>
        <v>0.5</v>
      </c>
    </row>
    <row r="157" spans="1:8" ht="28.5" customHeight="1">
      <c r="A157" s="809"/>
      <c r="B157" s="827"/>
      <c r="C157" s="827"/>
      <c r="D157" s="822" t="s">
        <v>448</v>
      </c>
      <c r="E157" s="823" t="s">
        <v>602</v>
      </c>
      <c r="F157" s="835">
        <v>250</v>
      </c>
      <c r="G157" s="825">
        <v>125</v>
      </c>
      <c r="H157" s="818">
        <f t="shared" si="8"/>
        <v>0.5</v>
      </c>
    </row>
    <row r="158" spans="1:8" ht="16.5" customHeight="1">
      <c r="A158" s="809"/>
      <c r="B158" s="1368"/>
      <c r="C158" s="1368"/>
      <c r="D158" s="822" t="s">
        <v>414</v>
      </c>
      <c r="E158" s="823" t="s">
        <v>604</v>
      </c>
      <c r="F158" s="835">
        <v>8280</v>
      </c>
      <c r="G158" s="825">
        <v>1422</v>
      </c>
      <c r="H158" s="818">
        <f t="shared" si="8"/>
        <v>0.17173913043478262</v>
      </c>
    </row>
    <row r="159" spans="1:8" ht="16.5" customHeight="1">
      <c r="A159" s="809"/>
      <c r="B159" s="1368"/>
      <c r="C159" s="1368"/>
      <c r="D159" s="822" t="s">
        <v>449</v>
      </c>
      <c r="E159" s="823" t="s">
        <v>604</v>
      </c>
      <c r="F159" s="835">
        <v>27000</v>
      </c>
      <c r="G159" s="825">
        <v>15161</v>
      </c>
      <c r="H159" s="818">
        <f t="shared" si="8"/>
        <v>0.5615185185185185</v>
      </c>
    </row>
    <row r="160" spans="1:8" ht="16.5" customHeight="1">
      <c r="A160" s="809"/>
      <c r="B160" s="1368"/>
      <c r="C160" s="1368"/>
      <c r="D160" s="822" t="s">
        <v>450</v>
      </c>
      <c r="E160" s="823" t="s">
        <v>604</v>
      </c>
      <c r="F160" s="835">
        <v>9000</v>
      </c>
      <c r="G160" s="825">
        <v>5054</v>
      </c>
      <c r="H160" s="818">
        <f t="shared" si="8"/>
        <v>0.5615555555555556</v>
      </c>
    </row>
    <row r="161" spans="1:8" ht="16.5" customHeight="1">
      <c r="A161" s="809"/>
      <c r="B161" s="827"/>
      <c r="C161" s="827"/>
      <c r="D161" s="822" t="s">
        <v>621</v>
      </c>
      <c r="E161" s="823" t="s">
        <v>622</v>
      </c>
      <c r="F161" s="835">
        <v>3450</v>
      </c>
      <c r="G161" s="825">
        <v>0</v>
      </c>
      <c r="H161" s="818">
        <f t="shared" si="8"/>
        <v>0</v>
      </c>
    </row>
    <row r="162" spans="1:8" ht="16.5" customHeight="1">
      <c r="A162" s="809"/>
      <c r="B162" s="827"/>
      <c r="C162" s="827"/>
      <c r="D162" s="822" t="s">
        <v>451</v>
      </c>
      <c r="E162" s="823" t="s">
        <v>622</v>
      </c>
      <c r="F162" s="835">
        <v>11250</v>
      </c>
      <c r="G162" s="825">
        <v>0</v>
      </c>
      <c r="H162" s="818">
        <f t="shared" si="8"/>
        <v>0</v>
      </c>
    </row>
    <row r="163" spans="1:8" ht="16.5" customHeight="1">
      <c r="A163" s="809"/>
      <c r="B163" s="827"/>
      <c r="C163" s="827"/>
      <c r="D163" s="822" t="s">
        <v>452</v>
      </c>
      <c r="E163" s="823" t="s">
        <v>622</v>
      </c>
      <c r="F163" s="835">
        <v>3750</v>
      </c>
      <c r="G163" s="825">
        <v>0</v>
      </c>
      <c r="H163" s="818">
        <f t="shared" si="8"/>
        <v>0</v>
      </c>
    </row>
    <row r="164" spans="1:8" ht="16.5" customHeight="1">
      <c r="A164" s="809"/>
      <c r="B164" s="827"/>
      <c r="C164" s="827"/>
      <c r="D164" s="822" t="s">
        <v>415</v>
      </c>
      <c r="E164" s="823" t="s">
        <v>605</v>
      </c>
      <c r="F164" s="835">
        <v>2300</v>
      </c>
      <c r="G164" s="825">
        <v>0</v>
      </c>
      <c r="H164" s="818">
        <f t="shared" si="8"/>
        <v>0</v>
      </c>
    </row>
    <row r="165" spans="1:8" ht="16.5" customHeight="1">
      <c r="A165" s="809"/>
      <c r="B165" s="1368"/>
      <c r="C165" s="1368"/>
      <c r="D165" s="822" t="s">
        <v>453</v>
      </c>
      <c r="E165" s="823" t="s">
        <v>605</v>
      </c>
      <c r="F165" s="835">
        <v>7500</v>
      </c>
      <c r="G165" s="825">
        <v>5098</v>
      </c>
      <c r="H165" s="818">
        <f t="shared" si="8"/>
        <v>0.6797333333333333</v>
      </c>
    </row>
    <row r="166" spans="1:8" ht="16.5" customHeight="1">
      <c r="A166" s="809"/>
      <c r="B166" s="1368"/>
      <c r="C166" s="1368"/>
      <c r="D166" s="822" t="s">
        <v>454</v>
      </c>
      <c r="E166" s="823" t="s">
        <v>605</v>
      </c>
      <c r="F166" s="835">
        <v>2500</v>
      </c>
      <c r="G166" s="825">
        <v>1699</v>
      </c>
      <c r="H166" s="818">
        <f t="shared" si="8"/>
        <v>0.6796</v>
      </c>
    </row>
    <row r="167" spans="1:8" ht="16.5" customHeight="1">
      <c r="A167" s="809"/>
      <c r="B167" s="1368"/>
      <c r="C167" s="1368"/>
      <c r="D167" s="822" t="s">
        <v>419</v>
      </c>
      <c r="E167" s="823" t="s">
        <v>613</v>
      </c>
      <c r="F167" s="835">
        <v>12650</v>
      </c>
      <c r="G167" s="825">
        <v>0</v>
      </c>
      <c r="H167" s="818">
        <f t="shared" si="8"/>
        <v>0</v>
      </c>
    </row>
    <row r="168" spans="1:8" ht="16.5" customHeight="1">
      <c r="A168" s="809"/>
      <c r="B168" s="1368"/>
      <c r="C168" s="1368"/>
      <c r="D168" s="822" t="s">
        <v>455</v>
      </c>
      <c r="E168" s="823" t="s">
        <v>613</v>
      </c>
      <c r="F168" s="835">
        <v>41250</v>
      </c>
      <c r="G168" s="825">
        <v>8784</v>
      </c>
      <c r="H168" s="818">
        <f t="shared" si="8"/>
        <v>0.21294545454545455</v>
      </c>
    </row>
    <row r="169" spans="1:8" ht="16.5" customHeight="1">
      <c r="A169" s="809"/>
      <c r="B169" s="1368"/>
      <c r="C169" s="1368"/>
      <c r="D169" s="828" t="s">
        <v>456</v>
      </c>
      <c r="E169" s="829" t="s">
        <v>613</v>
      </c>
      <c r="F169" s="830">
        <v>13750</v>
      </c>
      <c r="G169" s="849">
        <v>2928</v>
      </c>
      <c r="H169" s="832">
        <f t="shared" si="8"/>
        <v>0.21294545454545455</v>
      </c>
    </row>
    <row r="170" spans="1:8" ht="16.5" customHeight="1">
      <c r="A170" s="809"/>
      <c r="B170" s="827"/>
      <c r="C170" s="827"/>
      <c r="D170" s="1402"/>
      <c r="E170" s="1403"/>
      <c r="F170" s="1403"/>
      <c r="G170" s="1403"/>
      <c r="H170" s="1404"/>
    </row>
    <row r="171" spans="1:8" ht="16.5" customHeight="1">
      <c r="A171" s="809"/>
      <c r="B171" s="827"/>
      <c r="C171" s="827"/>
      <c r="D171" s="1414" t="s">
        <v>638</v>
      </c>
      <c r="E171" s="1415"/>
      <c r="F171" s="813">
        <f>F172</f>
        <v>45000</v>
      </c>
      <c r="G171" s="814">
        <f>G172</f>
        <v>42158</v>
      </c>
      <c r="H171" s="815">
        <f aca="true" t="shared" si="9" ref="H171:H180">G171/F171</f>
        <v>0.9368444444444445</v>
      </c>
    </row>
    <row r="172" spans="1:8" ht="16.5" customHeight="1">
      <c r="A172" s="809"/>
      <c r="B172" s="827"/>
      <c r="C172" s="827"/>
      <c r="D172" s="1390" t="s">
        <v>617</v>
      </c>
      <c r="E172" s="1391"/>
      <c r="F172" s="835">
        <f>SUM(F173:F175)</f>
        <v>45000</v>
      </c>
      <c r="G172" s="825">
        <f>SUM(G173:G175)</f>
        <v>42158</v>
      </c>
      <c r="H172" s="818">
        <f t="shared" si="9"/>
        <v>0.9368444444444445</v>
      </c>
    </row>
    <row r="173" spans="1:8" ht="16.5" customHeight="1">
      <c r="A173" s="809"/>
      <c r="B173" s="1368"/>
      <c r="C173" s="1368"/>
      <c r="D173" s="822" t="s">
        <v>421</v>
      </c>
      <c r="E173" s="823" t="s">
        <v>618</v>
      </c>
      <c r="F173" s="835">
        <v>9000</v>
      </c>
      <c r="G173" s="825">
        <v>7883</v>
      </c>
      <c r="H173" s="818">
        <f t="shared" si="9"/>
        <v>0.8758888888888889</v>
      </c>
    </row>
    <row r="174" spans="1:8" ht="16.5" customHeight="1">
      <c r="A174" s="809"/>
      <c r="B174" s="1368"/>
      <c r="C174" s="1368"/>
      <c r="D174" s="822" t="s">
        <v>457</v>
      </c>
      <c r="E174" s="823" t="s">
        <v>618</v>
      </c>
      <c r="F174" s="835">
        <v>27000</v>
      </c>
      <c r="G174" s="825">
        <v>25706</v>
      </c>
      <c r="H174" s="818">
        <f t="shared" si="9"/>
        <v>0.9520740740740741</v>
      </c>
    </row>
    <row r="175" spans="1:8" ht="16.5" customHeight="1">
      <c r="A175" s="809"/>
      <c r="B175" s="1392"/>
      <c r="C175" s="1392"/>
      <c r="D175" s="822" t="s">
        <v>639</v>
      </c>
      <c r="E175" s="823" t="s">
        <v>618</v>
      </c>
      <c r="F175" s="835">
        <v>9000</v>
      </c>
      <c r="G175" s="825">
        <v>8569</v>
      </c>
      <c r="H175" s="818">
        <f t="shared" si="9"/>
        <v>0.9521111111111111</v>
      </c>
    </row>
    <row r="176" spans="1:8" ht="16.5" customHeight="1">
      <c r="A176" s="809"/>
      <c r="B176" s="1383" t="s">
        <v>12</v>
      </c>
      <c r="C176" s="1383"/>
      <c r="D176" s="1384" t="s">
        <v>13</v>
      </c>
      <c r="E176" s="1385"/>
      <c r="F176" s="844">
        <f>F177+F186</f>
        <v>10125860</v>
      </c>
      <c r="G176" s="811">
        <f>G177+G186</f>
        <v>10050115</v>
      </c>
      <c r="H176" s="863">
        <f t="shared" si="9"/>
        <v>0.9925196477138732</v>
      </c>
    </row>
    <row r="177" spans="1:8" ht="16.5" customHeight="1">
      <c r="A177" s="809"/>
      <c r="B177" s="1393"/>
      <c r="C177" s="1393"/>
      <c r="D177" s="1386" t="s">
        <v>585</v>
      </c>
      <c r="E177" s="1387"/>
      <c r="F177" s="841">
        <f>F178+F182</f>
        <v>3457240</v>
      </c>
      <c r="G177" s="842">
        <f>G178+G182</f>
        <v>3430776</v>
      </c>
      <c r="H177" s="864">
        <f t="shared" si="9"/>
        <v>0.9923453390565885</v>
      </c>
    </row>
    <row r="178" spans="1:8" ht="16.5" customHeight="1">
      <c r="A178" s="809"/>
      <c r="B178" s="1361"/>
      <c r="C178" s="1361"/>
      <c r="D178" s="1364" t="s">
        <v>586</v>
      </c>
      <c r="E178" s="1388"/>
      <c r="F178" s="835">
        <f>F179</f>
        <v>60000</v>
      </c>
      <c r="G178" s="825">
        <f>G179</f>
        <v>60000</v>
      </c>
      <c r="H178" s="818">
        <f t="shared" si="9"/>
        <v>1</v>
      </c>
    </row>
    <row r="179" spans="1:8" ht="16.5" customHeight="1">
      <c r="A179" s="809"/>
      <c r="B179" s="1361"/>
      <c r="C179" s="1361"/>
      <c r="D179" s="1381" t="s">
        <v>592</v>
      </c>
      <c r="E179" s="1382"/>
      <c r="F179" s="835">
        <f>SUM(F180:F180)</f>
        <v>60000</v>
      </c>
      <c r="G179" s="825">
        <f>SUM(G180:G180)</f>
        <v>60000</v>
      </c>
      <c r="H179" s="818">
        <f t="shared" si="9"/>
        <v>1</v>
      </c>
    </row>
    <row r="180" spans="1:8" ht="16.5" customHeight="1">
      <c r="A180" s="809"/>
      <c r="B180" s="1361"/>
      <c r="C180" s="1361"/>
      <c r="D180" s="822" t="s">
        <v>404</v>
      </c>
      <c r="E180" s="823" t="s">
        <v>594</v>
      </c>
      <c r="F180" s="835">
        <v>60000</v>
      </c>
      <c r="G180" s="825">
        <v>60000</v>
      </c>
      <c r="H180" s="818">
        <f t="shared" si="9"/>
        <v>1</v>
      </c>
    </row>
    <row r="181" spans="1:8" ht="16.5" customHeight="1">
      <c r="A181" s="809"/>
      <c r="B181" s="1361"/>
      <c r="C181" s="1361"/>
      <c r="D181" s="1409"/>
      <c r="E181" s="1410"/>
      <c r="F181" s="1410"/>
      <c r="G181" s="1410"/>
      <c r="H181" s="1411"/>
    </row>
    <row r="182" spans="1:8" ht="16.5" customHeight="1">
      <c r="A182" s="809"/>
      <c r="B182" s="1361"/>
      <c r="C182" s="1361"/>
      <c r="D182" s="1412" t="s">
        <v>630</v>
      </c>
      <c r="E182" s="1413"/>
      <c r="F182" s="838">
        <f>SUM(F183:F184)</f>
        <v>3397240</v>
      </c>
      <c r="G182" s="839">
        <f>SUM(G183:G184)</f>
        <v>3370776</v>
      </c>
      <c r="H182" s="840">
        <f>G182/F182</f>
        <v>0.992210147060555</v>
      </c>
    </row>
    <row r="183" spans="1:8" ht="41.25" customHeight="1">
      <c r="A183" s="809"/>
      <c r="B183" s="1361"/>
      <c r="C183" s="1361"/>
      <c r="D183" s="822" t="s">
        <v>30</v>
      </c>
      <c r="E183" s="823" t="s">
        <v>640</v>
      </c>
      <c r="F183" s="835">
        <v>3391340</v>
      </c>
      <c r="G183" s="825">
        <v>3364876</v>
      </c>
      <c r="H183" s="818">
        <f>G183/F183</f>
        <v>0.9921965948563105</v>
      </c>
    </row>
    <row r="184" spans="1:8" ht="41.25" customHeight="1">
      <c r="A184" s="809"/>
      <c r="B184" s="1361"/>
      <c r="C184" s="1361"/>
      <c r="D184" s="822" t="s">
        <v>31</v>
      </c>
      <c r="E184" s="823" t="s">
        <v>641</v>
      </c>
      <c r="F184" s="835">
        <v>5900</v>
      </c>
      <c r="G184" s="825">
        <v>5900</v>
      </c>
      <c r="H184" s="818">
        <f>G184/F184</f>
        <v>1</v>
      </c>
    </row>
    <row r="185" spans="1:8" ht="16.5" customHeight="1">
      <c r="A185" s="809"/>
      <c r="B185" s="1361"/>
      <c r="C185" s="1361"/>
      <c r="D185" s="1379"/>
      <c r="E185" s="1368"/>
      <c r="F185" s="1368"/>
      <c r="G185" s="1368"/>
      <c r="H185" s="1380"/>
    </row>
    <row r="186" spans="1:8" ht="16.5" customHeight="1">
      <c r="A186" s="809"/>
      <c r="B186" s="1361"/>
      <c r="C186" s="1361"/>
      <c r="D186" s="1395" t="s">
        <v>616</v>
      </c>
      <c r="E186" s="1396"/>
      <c r="F186" s="841">
        <f>F187</f>
        <v>6668620</v>
      </c>
      <c r="G186" s="842">
        <f>G187</f>
        <v>6619339</v>
      </c>
      <c r="H186" s="864">
        <f aca="true" t="shared" si="10" ref="H186:H195">G186/F186</f>
        <v>0.9926100152655272</v>
      </c>
    </row>
    <row r="187" spans="1:8" ht="16.5" customHeight="1">
      <c r="A187" s="809"/>
      <c r="B187" s="1361"/>
      <c r="C187" s="1361"/>
      <c r="D187" s="1390" t="s">
        <v>617</v>
      </c>
      <c r="E187" s="1391"/>
      <c r="F187" s="835">
        <f>SUM(F188:F190)</f>
        <v>6668620</v>
      </c>
      <c r="G187" s="825">
        <f>SUM(G188:G190)</f>
        <v>6619339</v>
      </c>
      <c r="H187" s="818">
        <f t="shared" si="10"/>
        <v>0.9926100152655272</v>
      </c>
    </row>
    <row r="188" spans="1:8" ht="16.5" customHeight="1">
      <c r="A188" s="809"/>
      <c r="B188" s="1361"/>
      <c r="C188" s="1361"/>
      <c r="D188" s="822" t="s">
        <v>421</v>
      </c>
      <c r="E188" s="823" t="s">
        <v>618</v>
      </c>
      <c r="F188" s="835">
        <v>70100</v>
      </c>
      <c r="G188" s="825">
        <v>62751</v>
      </c>
      <c r="H188" s="818">
        <f t="shared" si="10"/>
        <v>0.8951640513552068</v>
      </c>
    </row>
    <row r="189" spans="1:8" ht="42" customHeight="1">
      <c r="A189" s="809"/>
      <c r="B189" s="1361"/>
      <c r="C189" s="1361"/>
      <c r="D189" s="822" t="s">
        <v>32</v>
      </c>
      <c r="E189" s="823" t="s">
        <v>642</v>
      </c>
      <c r="F189" s="835">
        <v>6565020</v>
      </c>
      <c r="G189" s="825">
        <v>6523686</v>
      </c>
      <c r="H189" s="818">
        <f t="shared" si="10"/>
        <v>0.9937039034153742</v>
      </c>
    </row>
    <row r="190" spans="1:8" ht="37.5" customHeight="1">
      <c r="A190" s="809"/>
      <c r="B190" s="1394"/>
      <c r="C190" s="1394"/>
      <c r="D190" s="822" t="s">
        <v>36</v>
      </c>
      <c r="E190" s="823" t="s">
        <v>643</v>
      </c>
      <c r="F190" s="835">
        <v>33500</v>
      </c>
      <c r="G190" s="825">
        <v>32902</v>
      </c>
      <c r="H190" s="818">
        <f t="shared" si="10"/>
        <v>0.9821492537313433</v>
      </c>
    </row>
    <row r="191" spans="1:8" ht="16.5" customHeight="1">
      <c r="A191" s="809"/>
      <c r="B191" s="1383" t="s">
        <v>130</v>
      </c>
      <c r="C191" s="1383"/>
      <c r="D191" s="1384" t="s">
        <v>33</v>
      </c>
      <c r="E191" s="1385"/>
      <c r="F191" s="844">
        <f>SUM(F192,F197)</f>
        <v>59856202</v>
      </c>
      <c r="G191" s="811">
        <f>SUM(G192,G197)</f>
        <v>59602249</v>
      </c>
      <c r="H191" s="863">
        <f t="shared" si="10"/>
        <v>0.9957572817600422</v>
      </c>
    </row>
    <row r="192" spans="1:8" ht="16.5" customHeight="1">
      <c r="A192" s="809"/>
      <c r="B192" s="848"/>
      <c r="C192" s="848"/>
      <c r="D192" s="1395" t="s">
        <v>585</v>
      </c>
      <c r="E192" s="1396"/>
      <c r="F192" s="841">
        <f>F193</f>
        <v>5061477</v>
      </c>
      <c r="G192" s="842">
        <f>G193</f>
        <v>5061476</v>
      </c>
      <c r="H192" s="864">
        <f t="shared" si="10"/>
        <v>0.9999998024292118</v>
      </c>
    </row>
    <row r="193" spans="1:8" ht="16.5" customHeight="1">
      <c r="A193" s="809"/>
      <c r="B193" s="848"/>
      <c r="C193" s="848"/>
      <c r="D193" s="1364" t="s">
        <v>586</v>
      </c>
      <c r="E193" s="1388"/>
      <c r="F193" s="835">
        <f>SUM(F194)</f>
        <v>5061477</v>
      </c>
      <c r="G193" s="825">
        <f>SUM(G194)</f>
        <v>5061476</v>
      </c>
      <c r="H193" s="818">
        <f t="shared" si="10"/>
        <v>0.9999998024292118</v>
      </c>
    </row>
    <row r="194" spans="1:8" ht="16.5" customHeight="1">
      <c r="A194" s="809"/>
      <c r="B194" s="848"/>
      <c r="C194" s="848"/>
      <c r="D194" s="1381" t="s">
        <v>592</v>
      </c>
      <c r="E194" s="1382"/>
      <c r="F194" s="865">
        <f>SUM(F195)</f>
        <v>5061477</v>
      </c>
      <c r="G194" s="820">
        <f>SUM(G195)</f>
        <v>5061476</v>
      </c>
      <c r="H194" s="821">
        <f t="shared" si="10"/>
        <v>0.9999998024292118</v>
      </c>
    </row>
    <row r="195" spans="1:8" ht="16.5" customHeight="1">
      <c r="A195" s="809"/>
      <c r="B195" s="848"/>
      <c r="C195" s="848"/>
      <c r="D195" s="822" t="s">
        <v>406</v>
      </c>
      <c r="E195" s="823" t="s">
        <v>596</v>
      </c>
      <c r="F195" s="835">
        <v>5061477</v>
      </c>
      <c r="G195" s="825">
        <v>5061476</v>
      </c>
      <c r="H195" s="818">
        <f t="shared" si="10"/>
        <v>0.9999998024292118</v>
      </c>
    </row>
    <row r="196" spans="1:8" ht="16.5" customHeight="1">
      <c r="A196" s="809"/>
      <c r="B196" s="848"/>
      <c r="C196" s="848"/>
      <c r="D196" s="866"/>
      <c r="E196" s="867"/>
      <c r="F196" s="867"/>
      <c r="G196" s="867"/>
      <c r="H196" s="868"/>
    </row>
    <row r="197" spans="1:8" ht="16.5" customHeight="1">
      <c r="A197" s="809"/>
      <c r="B197" s="848"/>
      <c r="C197" s="848"/>
      <c r="D197" s="1395" t="s">
        <v>616</v>
      </c>
      <c r="E197" s="1396"/>
      <c r="F197" s="841">
        <f>SUM(F198)</f>
        <v>54794725</v>
      </c>
      <c r="G197" s="842">
        <f>SUM(G198)</f>
        <v>54540773</v>
      </c>
      <c r="H197" s="864">
        <f aca="true" t="shared" si="11" ref="H197:H210">G197/F197</f>
        <v>0.9953653932928763</v>
      </c>
    </row>
    <row r="198" spans="1:8" ht="16.5" customHeight="1">
      <c r="A198" s="809"/>
      <c r="B198" s="848"/>
      <c r="C198" s="848"/>
      <c r="D198" s="1390" t="s">
        <v>617</v>
      </c>
      <c r="E198" s="1391"/>
      <c r="F198" s="835">
        <f>SUM(F199:F201)</f>
        <v>54794725</v>
      </c>
      <c r="G198" s="825">
        <f>SUM(G199:G201)</f>
        <v>54540773</v>
      </c>
      <c r="H198" s="818">
        <f t="shared" si="11"/>
        <v>0.9953653932928763</v>
      </c>
    </row>
    <row r="199" spans="1:8" ht="16.5" customHeight="1">
      <c r="A199" s="809"/>
      <c r="B199" s="1368"/>
      <c r="C199" s="1368"/>
      <c r="D199" s="822" t="s">
        <v>425</v>
      </c>
      <c r="E199" s="823" t="s">
        <v>626</v>
      </c>
      <c r="F199" s="835">
        <v>27498299</v>
      </c>
      <c r="G199" s="825">
        <v>27460481</v>
      </c>
      <c r="H199" s="818">
        <f t="shared" si="11"/>
        <v>0.9986247149323673</v>
      </c>
    </row>
    <row r="200" spans="1:8" ht="16.5" customHeight="1">
      <c r="A200" s="809"/>
      <c r="B200" s="1368"/>
      <c r="C200" s="1368"/>
      <c r="D200" s="822" t="s">
        <v>627</v>
      </c>
      <c r="E200" s="823" t="s">
        <v>626</v>
      </c>
      <c r="F200" s="835">
        <v>19296426</v>
      </c>
      <c r="G200" s="825">
        <v>19135275</v>
      </c>
      <c r="H200" s="818">
        <f t="shared" si="11"/>
        <v>0.9916486607416316</v>
      </c>
    </row>
    <row r="201" spans="1:8" ht="16.5" customHeight="1">
      <c r="A201" s="809"/>
      <c r="B201" s="1368"/>
      <c r="C201" s="1368"/>
      <c r="D201" s="822" t="s">
        <v>426</v>
      </c>
      <c r="E201" s="823" t="s">
        <v>626</v>
      </c>
      <c r="F201" s="835">
        <v>8000000</v>
      </c>
      <c r="G201" s="825">
        <v>7945017</v>
      </c>
      <c r="H201" s="818">
        <f t="shared" si="11"/>
        <v>0.993127125</v>
      </c>
    </row>
    <row r="202" spans="1:8" ht="16.5" customHeight="1">
      <c r="A202" s="809"/>
      <c r="B202" s="1383" t="s">
        <v>14</v>
      </c>
      <c r="C202" s="1383"/>
      <c r="D202" s="1384" t="s">
        <v>15</v>
      </c>
      <c r="E202" s="1385"/>
      <c r="F202" s="844">
        <f>SUM(F203,F216)</f>
        <v>4753383</v>
      </c>
      <c r="G202" s="811">
        <f>SUM(G203,G216)</f>
        <v>4671805</v>
      </c>
      <c r="H202" s="812">
        <f t="shared" si="11"/>
        <v>0.9828379072336482</v>
      </c>
    </row>
    <row r="203" spans="1:8" ht="16.5" customHeight="1">
      <c r="A203" s="809"/>
      <c r="B203" s="848"/>
      <c r="C203" s="848"/>
      <c r="D203" s="1386" t="s">
        <v>585</v>
      </c>
      <c r="E203" s="1387"/>
      <c r="F203" s="841">
        <f>F204+F212</f>
        <v>4189276</v>
      </c>
      <c r="G203" s="842">
        <f>G204+G212</f>
        <v>4151196</v>
      </c>
      <c r="H203" s="843">
        <f t="shared" si="11"/>
        <v>0.9909101238495626</v>
      </c>
    </row>
    <row r="204" spans="1:8" ht="16.5" customHeight="1">
      <c r="A204" s="809"/>
      <c r="B204" s="848"/>
      <c r="C204" s="848"/>
      <c r="D204" s="1364" t="s">
        <v>586</v>
      </c>
      <c r="E204" s="1388"/>
      <c r="F204" s="835">
        <f>F205</f>
        <v>1850948</v>
      </c>
      <c r="G204" s="825">
        <f>G205</f>
        <v>1834008</v>
      </c>
      <c r="H204" s="818">
        <f t="shared" si="11"/>
        <v>0.9908479330591675</v>
      </c>
    </row>
    <row r="205" spans="1:8" ht="16.5" customHeight="1">
      <c r="A205" s="809"/>
      <c r="B205" s="848"/>
      <c r="C205" s="848"/>
      <c r="D205" s="1381" t="s">
        <v>592</v>
      </c>
      <c r="E205" s="1382"/>
      <c r="F205" s="865">
        <f>SUM(F206:F210)</f>
        <v>1850948</v>
      </c>
      <c r="G205" s="820">
        <f>SUM(G206:G210)</f>
        <v>1834008</v>
      </c>
      <c r="H205" s="821">
        <f t="shared" si="11"/>
        <v>0.9908479330591675</v>
      </c>
    </row>
    <row r="206" spans="1:8" ht="16.5" customHeight="1">
      <c r="A206" s="809"/>
      <c r="B206" s="848"/>
      <c r="C206" s="848"/>
      <c r="D206" s="822" t="s">
        <v>404</v>
      </c>
      <c r="E206" s="823" t="s">
        <v>594</v>
      </c>
      <c r="F206" s="835">
        <v>20000</v>
      </c>
      <c r="G206" s="825">
        <v>19800</v>
      </c>
      <c r="H206" s="818">
        <f t="shared" si="11"/>
        <v>0.99</v>
      </c>
    </row>
    <row r="207" spans="1:8" ht="16.5" customHeight="1">
      <c r="A207" s="809"/>
      <c r="B207" s="1368"/>
      <c r="C207" s="1368"/>
      <c r="D207" s="822" t="s">
        <v>408</v>
      </c>
      <c r="E207" s="823" t="s">
        <v>598</v>
      </c>
      <c r="F207" s="835">
        <v>240591</v>
      </c>
      <c r="G207" s="825">
        <v>238099</v>
      </c>
      <c r="H207" s="818">
        <f t="shared" si="11"/>
        <v>0.989642172816107</v>
      </c>
    </row>
    <row r="208" spans="1:8" ht="16.5" customHeight="1">
      <c r="A208" s="809"/>
      <c r="B208" s="1368"/>
      <c r="C208" s="1368"/>
      <c r="D208" s="822" t="s">
        <v>412</v>
      </c>
      <c r="E208" s="823" t="s">
        <v>602</v>
      </c>
      <c r="F208" s="835">
        <v>400000</v>
      </c>
      <c r="G208" s="825">
        <v>388577</v>
      </c>
      <c r="H208" s="818">
        <f t="shared" si="11"/>
        <v>0.9714425</v>
      </c>
    </row>
    <row r="209" spans="1:8" ht="16.5" customHeight="1">
      <c r="A209" s="809"/>
      <c r="B209" s="1368"/>
      <c r="C209" s="1368"/>
      <c r="D209" s="822" t="s">
        <v>423</v>
      </c>
      <c r="E209" s="823" t="s">
        <v>624</v>
      </c>
      <c r="F209" s="835">
        <v>1183357</v>
      </c>
      <c r="G209" s="825">
        <v>1182407</v>
      </c>
      <c r="H209" s="818">
        <f t="shared" si="11"/>
        <v>0.9991971991546085</v>
      </c>
    </row>
    <row r="210" spans="1:8" ht="16.5" customHeight="1">
      <c r="A210" s="809"/>
      <c r="B210" s="827"/>
      <c r="C210" s="827"/>
      <c r="D210" s="822" t="s">
        <v>458</v>
      </c>
      <c r="E210" s="823" t="s">
        <v>644</v>
      </c>
      <c r="F210" s="835">
        <v>7000</v>
      </c>
      <c r="G210" s="825">
        <v>5125</v>
      </c>
      <c r="H210" s="818">
        <f t="shared" si="11"/>
        <v>0.7321428571428571</v>
      </c>
    </row>
    <row r="211" spans="1:8" ht="16.5" customHeight="1">
      <c r="A211" s="809"/>
      <c r="B211" s="827"/>
      <c r="C211" s="827"/>
      <c r="D211" s="1379"/>
      <c r="E211" s="1368"/>
      <c r="F211" s="1368"/>
      <c r="G211" s="1368"/>
      <c r="H211" s="1380"/>
    </row>
    <row r="212" spans="1:8" ht="16.5" customHeight="1">
      <c r="A212" s="809"/>
      <c r="B212" s="827"/>
      <c r="C212" s="827"/>
      <c r="D212" s="1364" t="s">
        <v>630</v>
      </c>
      <c r="E212" s="1388"/>
      <c r="F212" s="835">
        <f>SUM(F213:F214)</f>
        <v>2338328</v>
      </c>
      <c r="G212" s="825">
        <f>SUM(G213:G214)</f>
        <v>2317188</v>
      </c>
      <c r="H212" s="818">
        <f>G212/F212</f>
        <v>0.9909593521524782</v>
      </c>
    </row>
    <row r="213" spans="1:8" ht="56.25" customHeight="1">
      <c r="A213" s="809"/>
      <c r="B213" s="827"/>
      <c r="C213" s="827"/>
      <c r="D213" s="828" t="s">
        <v>175</v>
      </c>
      <c r="E213" s="829" t="s">
        <v>645</v>
      </c>
      <c r="F213" s="830">
        <v>2103026</v>
      </c>
      <c r="G213" s="849">
        <v>2101203</v>
      </c>
      <c r="H213" s="818">
        <f>G213/F213</f>
        <v>0.9991331538459344</v>
      </c>
    </row>
    <row r="214" spans="1:8" ht="34.5" customHeight="1">
      <c r="A214" s="809"/>
      <c r="B214" s="1368"/>
      <c r="C214" s="1368"/>
      <c r="D214" s="828" t="s">
        <v>34</v>
      </c>
      <c r="E214" s="869" t="s">
        <v>646</v>
      </c>
      <c r="F214" s="830">
        <v>235302</v>
      </c>
      <c r="G214" s="849">
        <v>215985</v>
      </c>
      <c r="H214" s="832">
        <f>G214/F214</f>
        <v>0.9179055001657445</v>
      </c>
    </row>
    <row r="215" spans="1:8" ht="18.75" customHeight="1">
      <c r="A215" s="809"/>
      <c r="B215" s="827"/>
      <c r="C215" s="827"/>
      <c r="D215" s="870"/>
      <c r="E215" s="871"/>
      <c r="F215" s="871"/>
      <c r="G215" s="871"/>
      <c r="H215" s="872"/>
    </row>
    <row r="216" spans="1:8" ht="12.75">
      <c r="A216" s="809"/>
      <c r="B216" s="827"/>
      <c r="C216" s="827"/>
      <c r="D216" s="1414" t="s">
        <v>616</v>
      </c>
      <c r="E216" s="1415"/>
      <c r="F216" s="813">
        <f>SUM(F217)</f>
        <v>564107</v>
      </c>
      <c r="G216" s="814">
        <f>SUM(G217)</f>
        <v>520609</v>
      </c>
      <c r="H216" s="815">
        <f aca="true" t="shared" si="12" ref="H216:H248">G216/F216</f>
        <v>0.9228905154518557</v>
      </c>
    </row>
    <row r="217" spans="1:8" ht="12.75">
      <c r="A217" s="809"/>
      <c r="B217" s="827"/>
      <c r="C217" s="827"/>
      <c r="D217" s="1390" t="s">
        <v>617</v>
      </c>
      <c r="E217" s="1391"/>
      <c r="F217" s="835">
        <f>SUM(F218:F218)</f>
        <v>564107</v>
      </c>
      <c r="G217" s="825">
        <f>SUM(G218:G218)</f>
        <v>520609</v>
      </c>
      <c r="H217" s="818">
        <f t="shared" si="12"/>
        <v>0.9228905154518557</v>
      </c>
    </row>
    <row r="218" spans="1:8" ht="47.25" customHeight="1">
      <c r="A218" s="809"/>
      <c r="B218" s="827"/>
      <c r="C218" s="827"/>
      <c r="D218" s="828" t="s">
        <v>37</v>
      </c>
      <c r="E218" s="829" t="s">
        <v>647</v>
      </c>
      <c r="F218" s="830">
        <v>564107</v>
      </c>
      <c r="G218" s="849">
        <v>520609</v>
      </c>
      <c r="H218" s="832">
        <f t="shared" si="12"/>
        <v>0.9228905154518557</v>
      </c>
    </row>
    <row r="219" spans="1:8" ht="19.5" customHeight="1">
      <c r="A219" s="873" t="s">
        <v>140</v>
      </c>
      <c r="B219" s="1416"/>
      <c r="C219" s="1416"/>
      <c r="D219" s="1417" t="s">
        <v>648</v>
      </c>
      <c r="E219" s="1418"/>
      <c r="F219" s="874">
        <f aca="true" t="shared" si="13" ref="F219:G221">F220</f>
        <v>638000</v>
      </c>
      <c r="G219" s="875">
        <f t="shared" si="13"/>
        <v>549485</v>
      </c>
      <c r="H219" s="876">
        <f t="shared" si="12"/>
        <v>0.8612617554858935</v>
      </c>
    </row>
    <row r="220" spans="1:8" ht="26.25" customHeight="1">
      <c r="A220" s="809"/>
      <c r="B220" s="1419" t="s">
        <v>142</v>
      </c>
      <c r="C220" s="1419"/>
      <c r="D220" s="1407" t="s">
        <v>649</v>
      </c>
      <c r="E220" s="1408"/>
      <c r="F220" s="877">
        <f t="shared" si="13"/>
        <v>638000</v>
      </c>
      <c r="G220" s="878">
        <f t="shared" si="13"/>
        <v>549485</v>
      </c>
      <c r="H220" s="879">
        <f t="shared" si="12"/>
        <v>0.8612617554858935</v>
      </c>
    </row>
    <row r="221" spans="1:8" ht="16.5" customHeight="1">
      <c r="A221" s="809"/>
      <c r="B221" s="1393"/>
      <c r="C221" s="1393"/>
      <c r="D221" s="1386" t="s">
        <v>634</v>
      </c>
      <c r="E221" s="1387"/>
      <c r="F221" s="841">
        <f t="shared" si="13"/>
        <v>638000</v>
      </c>
      <c r="G221" s="842">
        <f t="shared" si="13"/>
        <v>549485</v>
      </c>
      <c r="H221" s="843">
        <f t="shared" si="12"/>
        <v>0.8612617554858935</v>
      </c>
    </row>
    <row r="222" spans="1:8" ht="16.5" customHeight="1">
      <c r="A222" s="809"/>
      <c r="B222" s="1361"/>
      <c r="C222" s="1361"/>
      <c r="D222" s="1364" t="s">
        <v>635</v>
      </c>
      <c r="E222" s="1388"/>
      <c r="F222" s="835">
        <f>SUM(F223:F248)</f>
        <v>638000</v>
      </c>
      <c r="G222" s="825">
        <f>SUM(G223:G248)</f>
        <v>549485</v>
      </c>
      <c r="H222" s="818">
        <f t="shared" si="12"/>
        <v>0.8612617554858935</v>
      </c>
    </row>
    <row r="223" spans="1:8" ht="16.5" customHeight="1">
      <c r="A223" s="809"/>
      <c r="B223" s="1361"/>
      <c r="C223" s="1361"/>
      <c r="D223" s="822" t="s">
        <v>427</v>
      </c>
      <c r="E223" s="823" t="s">
        <v>587</v>
      </c>
      <c r="F223" s="835">
        <v>338250</v>
      </c>
      <c r="G223" s="825">
        <v>303960</v>
      </c>
      <c r="H223" s="818">
        <f t="shared" si="12"/>
        <v>0.8986252771618626</v>
      </c>
    </row>
    <row r="224" spans="1:8" ht="16.5" customHeight="1">
      <c r="A224" s="809"/>
      <c r="B224" s="1368"/>
      <c r="C224" s="1368"/>
      <c r="D224" s="828" t="s">
        <v>428</v>
      </c>
      <c r="E224" s="829" t="s">
        <v>587</v>
      </c>
      <c r="F224" s="830">
        <v>112750</v>
      </c>
      <c r="G224" s="849">
        <v>101320</v>
      </c>
      <c r="H224" s="832">
        <f t="shared" si="12"/>
        <v>0.8986252771618626</v>
      </c>
    </row>
    <row r="225" spans="1:8" ht="16.5" customHeight="1">
      <c r="A225" s="809"/>
      <c r="B225" s="1368"/>
      <c r="C225" s="1368"/>
      <c r="D225" s="833" t="s">
        <v>429</v>
      </c>
      <c r="E225" s="834" t="s">
        <v>588</v>
      </c>
      <c r="F225" s="835">
        <v>23250</v>
      </c>
      <c r="G225" s="825">
        <v>21665</v>
      </c>
      <c r="H225" s="818">
        <f t="shared" si="12"/>
        <v>0.9318279569892474</v>
      </c>
    </row>
    <row r="226" spans="1:8" ht="16.5" customHeight="1">
      <c r="A226" s="809"/>
      <c r="B226" s="1368"/>
      <c r="C226" s="1368"/>
      <c r="D226" s="836" t="s">
        <v>430</v>
      </c>
      <c r="E226" s="837" t="s">
        <v>588</v>
      </c>
      <c r="F226" s="838">
        <v>7750</v>
      </c>
      <c r="G226" s="839">
        <v>7222</v>
      </c>
      <c r="H226" s="840">
        <f t="shared" si="12"/>
        <v>0.9318709677419355</v>
      </c>
    </row>
    <row r="227" spans="1:8" ht="16.5" customHeight="1">
      <c r="A227" s="809"/>
      <c r="B227" s="1368"/>
      <c r="C227" s="1368"/>
      <c r="D227" s="822" t="s">
        <v>431</v>
      </c>
      <c r="E227" s="823" t="s">
        <v>589</v>
      </c>
      <c r="F227" s="835">
        <v>62100</v>
      </c>
      <c r="G227" s="825">
        <v>54200</v>
      </c>
      <c r="H227" s="818">
        <f t="shared" si="12"/>
        <v>0.8727858293075684</v>
      </c>
    </row>
    <row r="228" spans="1:8" ht="16.5" customHeight="1">
      <c r="A228" s="809"/>
      <c r="B228" s="1368"/>
      <c r="C228" s="1368"/>
      <c r="D228" s="822" t="s">
        <v>432</v>
      </c>
      <c r="E228" s="823" t="s">
        <v>589</v>
      </c>
      <c r="F228" s="835">
        <v>20700</v>
      </c>
      <c r="G228" s="825">
        <v>18068</v>
      </c>
      <c r="H228" s="818">
        <f t="shared" si="12"/>
        <v>0.8728502415458937</v>
      </c>
    </row>
    <row r="229" spans="1:8" ht="16.5" customHeight="1">
      <c r="A229" s="809"/>
      <c r="B229" s="1368"/>
      <c r="C229" s="1368"/>
      <c r="D229" s="822" t="s">
        <v>433</v>
      </c>
      <c r="E229" s="823" t="s">
        <v>590</v>
      </c>
      <c r="F229" s="835">
        <v>8850</v>
      </c>
      <c r="G229" s="825">
        <v>6278</v>
      </c>
      <c r="H229" s="818">
        <f t="shared" si="12"/>
        <v>0.7093785310734463</v>
      </c>
    </row>
    <row r="230" spans="1:8" ht="16.5" customHeight="1">
      <c r="A230" s="809"/>
      <c r="B230" s="1368"/>
      <c r="C230" s="1368"/>
      <c r="D230" s="822" t="s">
        <v>434</v>
      </c>
      <c r="E230" s="823" t="s">
        <v>590</v>
      </c>
      <c r="F230" s="835">
        <v>2950</v>
      </c>
      <c r="G230" s="825">
        <v>2093</v>
      </c>
      <c r="H230" s="818">
        <f t="shared" si="12"/>
        <v>0.7094915254237288</v>
      </c>
    </row>
    <row r="231" spans="1:8" ht="16.5" customHeight="1">
      <c r="A231" s="809"/>
      <c r="B231" s="1368"/>
      <c r="C231" s="1368"/>
      <c r="D231" s="822" t="s">
        <v>404</v>
      </c>
      <c r="E231" s="823" t="s">
        <v>594</v>
      </c>
      <c r="F231" s="835">
        <v>900</v>
      </c>
      <c r="G231" s="825">
        <v>222</v>
      </c>
      <c r="H231" s="818">
        <f t="shared" si="12"/>
        <v>0.24666666666666667</v>
      </c>
    </row>
    <row r="232" spans="1:8" ht="16.5" customHeight="1">
      <c r="A232" s="809"/>
      <c r="B232" s="1368"/>
      <c r="C232" s="1368"/>
      <c r="D232" s="822" t="s">
        <v>437</v>
      </c>
      <c r="E232" s="823" t="s">
        <v>594</v>
      </c>
      <c r="F232" s="835">
        <v>2700</v>
      </c>
      <c r="G232" s="825">
        <v>725</v>
      </c>
      <c r="H232" s="818">
        <f t="shared" si="12"/>
        <v>0.26851851851851855</v>
      </c>
    </row>
    <row r="233" spans="1:8" ht="16.5" customHeight="1">
      <c r="A233" s="809"/>
      <c r="B233" s="1368"/>
      <c r="C233" s="1368"/>
      <c r="D233" s="822" t="s">
        <v>438</v>
      </c>
      <c r="E233" s="823" t="s">
        <v>594</v>
      </c>
      <c r="F233" s="835">
        <v>900</v>
      </c>
      <c r="G233" s="825">
        <v>242</v>
      </c>
      <c r="H233" s="818">
        <f t="shared" si="12"/>
        <v>0.2688888888888889</v>
      </c>
    </row>
    <row r="234" spans="1:8" ht="16.5" customHeight="1">
      <c r="A234" s="809"/>
      <c r="B234" s="1368"/>
      <c r="C234" s="1368"/>
      <c r="D234" s="822" t="s">
        <v>408</v>
      </c>
      <c r="E234" s="823" t="s">
        <v>598</v>
      </c>
      <c r="F234" s="835">
        <v>7950</v>
      </c>
      <c r="G234" s="825">
        <v>4404</v>
      </c>
      <c r="H234" s="818">
        <f t="shared" si="12"/>
        <v>0.5539622641509434</v>
      </c>
    </row>
    <row r="235" spans="1:8" ht="16.5" customHeight="1">
      <c r="A235" s="809"/>
      <c r="B235" s="1368"/>
      <c r="C235" s="1368"/>
      <c r="D235" s="822" t="s">
        <v>441</v>
      </c>
      <c r="E235" s="823" t="s">
        <v>598</v>
      </c>
      <c r="F235" s="835">
        <v>16800</v>
      </c>
      <c r="G235" s="825">
        <v>15616</v>
      </c>
      <c r="H235" s="818">
        <f t="shared" si="12"/>
        <v>0.9295238095238095</v>
      </c>
    </row>
    <row r="236" spans="1:8" ht="16.5" customHeight="1">
      <c r="A236" s="809"/>
      <c r="B236" s="1368"/>
      <c r="C236" s="1368"/>
      <c r="D236" s="822" t="s">
        <v>442</v>
      </c>
      <c r="E236" s="823" t="s">
        <v>598</v>
      </c>
      <c r="F236" s="835">
        <v>5600</v>
      </c>
      <c r="G236" s="825">
        <v>5205</v>
      </c>
      <c r="H236" s="818">
        <f t="shared" si="12"/>
        <v>0.9294642857142857</v>
      </c>
    </row>
    <row r="237" spans="1:8" ht="16.5" customHeight="1">
      <c r="A237" s="809"/>
      <c r="B237" s="827"/>
      <c r="C237" s="827"/>
      <c r="D237" s="1022" t="s">
        <v>409</v>
      </c>
      <c r="E237" s="1007" t="s">
        <v>599</v>
      </c>
      <c r="F237" s="1125">
        <v>150</v>
      </c>
      <c r="G237" s="1126">
        <v>0</v>
      </c>
      <c r="H237" s="1127">
        <f t="shared" si="12"/>
        <v>0</v>
      </c>
    </row>
    <row r="238" spans="1:8" ht="16.5" customHeight="1">
      <c r="A238" s="809"/>
      <c r="B238" s="827"/>
      <c r="C238" s="827"/>
      <c r="D238" s="1128" t="s">
        <v>443</v>
      </c>
      <c r="E238" s="1129" t="s">
        <v>599</v>
      </c>
      <c r="F238" s="838">
        <v>450</v>
      </c>
      <c r="G238" s="839">
        <v>0</v>
      </c>
      <c r="H238" s="840">
        <f t="shared" si="12"/>
        <v>0</v>
      </c>
    </row>
    <row r="239" spans="1:8" ht="16.5" customHeight="1">
      <c r="A239" s="809"/>
      <c r="B239" s="827"/>
      <c r="C239" s="827"/>
      <c r="D239" s="822" t="s">
        <v>444</v>
      </c>
      <c r="E239" s="823" t="s">
        <v>599</v>
      </c>
      <c r="F239" s="835">
        <v>150</v>
      </c>
      <c r="G239" s="825">
        <v>0</v>
      </c>
      <c r="H239" s="818">
        <f t="shared" si="12"/>
        <v>0</v>
      </c>
    </row>
    <row r="240" spans="1:8" ht="31.5" customHeight="1">
      <c r="A240" s="809"/>
      <c r="B240" s="1368"/>
      <c r="C240" s="1368"/>
      <c r="D240" s="822" t="s">
        <v>410</v>
      </c>
      <c r="E240" s="823" t="s">
        <v>600</v>
      </c>
      <c r="F240" s="835">
        <v>400</v>
      </c>
      <c r="G240" s="825">
        <v>0</v>
      </c>
      <c r="H240" s="818">
        <f t="shared" si="12"/>
        <v>0</v>
      </c>
    </row>
    <row r="241" spans="1:8" ht="31.5" customHeight="1">
      <c r="A241" s="809"/>
      <c r="B241" s="1368"/>
      <c r="C241" s="1368"/>
      <c r="D241" s="822" t="s">
        <v>445</v>
      </c>
      <c r="E241" s="823" t="s">
        <v>600</v>
      </c>
      <c r="F241" s="835">
        <v>1200</v>
      </c>
      <c r="G241" s="825">
        <v>0</v>
      </c>
      <c r="H241" s="818">
        <f t="shared" si="12"/>
        <v>0</v>
      </c>
    </row>
    <row r="242" spans="1:8" ht="29.25" customHeight="1">
      <c r="A242" s="809"/>
      <c r="B242" s="1368"/>
      <c r="C242" s="1368"/>
      <c r="D242" s="822" t="s">
        <v>446</v>
      </c>
      <c r="E242" s="823" t="s">
        <v>600</v>
      </c>
      <c r="F242" s="835">
        <v>400</v>
      </c>
      <c r="G242" s="825">
        <v>0</v>
      </c>
      <c r="H242" s="818">
        <f t="shared" si="12"/>
        <v>0</v>
      </c>
    </row>
    <row r="243" spans="1:8" ht="16.5" customHeight="1">
      <c r="A243" s="809"/>
      <c r="B243" s="1368"/>
      <c r="C243" s="1368"/>
      <c r="D243" s="822" t="s">
        <v>414</v>
      </c>
      <c r="E243" s="823" t="s">
        <v>604</v>
      </c>
      <c r="F243" s="835">
        <v>2300</v>
      </c>
      <c r="G243" s="825">
        <v>427</v>
      </c>
      <c r="H243" s="818">
        <f t="shared" si="12"/>
        <v>0.18565217391304348</v>
      </c>
    </row>
    <row r="244" spans="1:8" ht="16.5" customHeight="1">
      <c r="A244" s="809"/>
      <c r="B244" s="1368"/>
      <c r="C244" s="1368"/>
      <c r="D244" s="822" t="s">
        <v>449</v>
      </c>
      <c r="E244" s="823" t="s">
        <v>604</v>
      </c>
      <c r="F244" s="835">
        <v>6900</v>
      </c>
      <c r="G244" s="825">
        <v>4515</v>
      </c>
      <c r="H244" s="818">
        <f t="shared" si="12"/>
        <v>0.6543478260869565</v>
      </c>
    </row>
    <row r="245" spans="1:8" ht="16.5" customHeight="1">
      <c r="A245" s="809"/>
      <c r="B245" s="1368"/>
      <c r="C245" s="1368"/>
      <c r="D245" s="822" t="s">
        <v>450</v>
      </c>
      <c r="E245" s="823" t="s">
        <v>604</v>
      </c>
      <c r="F245" s="835">
        <v>2300</v>
      </c>
      <c r="G245" s="825">
        <v>1505</v>
      </c>
      <c r="H245" s="818">
        <f t="shared" si="12"/>
        <v>0.6543478260869565</v>
      </c>
    </row>
    <row r="246" spans="1:8" ht="16.5" customHeight="1">
      <c r="A246" s="809"/>
      <c r="B246" s="1368"/>
      <c r="C246" s="1368"/>
      <c r="D246" s="822" t="s">
        <v>419</v>
      </c>
      <c r="E246" s="823" t="s">
        <v>613</v>
      </c>
      <c r="F246" s="835">
        <v>2300</v>
      </c>
      <c r="G246" s="825">
        <v>0</v>
      </c>
      <c r="H246" s="818">
        <f t="shared" si="12"/>
        <v>0</v>
      </c>
    </row>
    <row r="247" spans="1:8" ht="16.5" customHeight="1">
      <c r="A247" s="809"/>
      <c r="B247" s="1368"/>
      <c r="C247" s="1368"/>
      <c r="D247" s="822" t="s">
        <v>455</v>
      </c>
      <c r="E247" s="823" t="s">
        <v>613</v>
      </c>
      <c r="F247" s="835">
        <v>7500</v>
      </c>
      <c r="G247" s="825">
        <v>1364</v>
      </c>
      <c r="H247" s="818">
        <f t="shared" si="12"/>
        <v>0.18186666666666668</v>
      </c>
    </row>
    <row r="248" spans="1:8" ht="16.5" customHeight="1">
      <c r="A248" s="809"/>
      <c r="B248" s="1368"/>
      <c r="C248" s="1368"/>
      <c r="D248" s="828" t="s">
        <v>456</v>
      </c>
      <c r="E248" s="829" t="s">
        <v>613</v>
      </c>
      <c r="F248" s="830">
        <v>2500</v>
      </c>
      <c r="G248" s="849">
        <v>454</v>
      </c>
      <c r="H248" s="832">
        <f t="shared" si="12"/>
        <v>0.1816</v>
      </c>
    </row>
    <row r="249" spans="1:8" ht="16.5" customHeight="1">
      <c r="A249" s="873" t="s">
        <v>650</v>
      </c>
      <c r="B249" s="1416"/>
      <c r="C249" s="1416"/>
      <c r="D249" s="1417" t="s">
        <v>651</v>
      </c>
      <c r="E249" s="1418"/>
      <c r="F249" s="874">
        <f>F250+F260+F265</f>
        <v>33505959</v>
      </c>
      <c r="G249" s="875">
        <f>G250+G260+G265</f>
        <v>31209279</v>
      </c>
      <c r="H249" s="876">
        <f>G249/F249</f>
        <v>0.931454580959763</v>
      </c>
    </row>
    <row r="250" spans="1:8" ht="16.5" customHeight="1">
      <c r="A250" s="809"/>
      <c r="B250" s="1419" t="s">
        <v>652</v>
      </c>
      <c r="C250" s="1419"/>
      <c r="D250" s="1407" t="s">
        <v>149</v>
      </c>
      <c r="E250" s="1408"/>
      <c r="F250" s="877">
        <f>F251+F256</f>
        <v>24601602</v>
      </c>
      <c r="G250" s="878">
        <f>SUM(G251,G256)</f>
        <v>23169494</v>
      </c>
      <c r="H250" s="880">
        <f>G250/F250</f>
        <v>0.9417880185200947</v>
      </c>
    </row>
    <row r="251" spans="1:8" ht="16.5" customHeight="1">
      <c r="A251" s="809"/>
      <c r="B251" s="1393"/>
      <c r="C251" s="1393"/>
      <c r="D251" s="1386" t="s">
        <v>585</v>
      </c>
      <c r="E251" s="1387"/>
      <c r="F251" s="841">
        <f>F252</f>
        <v>14102049</v>
      </c>
      <c r="G251" s="842">
        <f>G252</f>
        <v>13059255</v>
      </c>
      <c r="H251" s="843">
        <f>G251/F251</f>
        <v>0.9260537245332221</v>
      </c>
    </row>
    <row r="252" spans="1:8" ht="16.5" customHeight="1">
      <c r="A252" s="809"/>
      <c r="B252" s="1361"/>
      <c r="C252" s="1361"/>
      <c r="D252" s="1412" t="s">
        <v>630</v>
      </c>
      <c r="E252" s="1413"/>
      <c r="F252" s="838">
        <f>SUM(F253:F254)</f>
        <v>14102049</v>
      </c>
      <c r="G252" s="839">
        <f>SUM(G253:G254)</f>
        <v>13059255</v>
      </c>
      <c r="H252" s="840">
        <f aca="true" t="shared" si="14" ref="H252:H263">G252/F252</f>
        <v>0.9260537245332221</v>
      </c>
    </row>
    <row r="253" spans="1:8" ht="49.5" customHeight="1">
      <c r="A253" s="809"/>
      <c r="B253" s="1361"/>
      <c r="C253" s="1361"/>
      <c r="D253" s="822" t="s">
        <v>296</v>
      </c>
      <c r="E253" s="823" t="s">
        <v>653</v>
      </c>
      <c r="F253" s="835">
        <v>13990301</v>
      </c>
      <c r="G253" s="825">
        <v>12947518</v>
      </c>
      <c r="H253" s="818">
        <f t="shared" si="14"/>
        <v>0.9254638624286926</v>
      </c>
    </row>
    <row r="254" spans="1:8" ht="54.75" customHeight="1">
      <c r="A254" s="809"/>
      <c r="B254" s="1361"/>
      <c r="C254" s="1361"/>
      <c r="D254" s="822" t="s">
        <v>298</v>
      </c>
      <c r="E254" s="823" t="s">
        <v>637</v>
      </c>
      <c r="F254" s="835">
        <v>111748</v>
      </c>
      <c r="G254" s="825">
        <v>111737</v>
      </c>
      <c r="H254" s="818">
        <f t="shared" si="14"/>
        <v>0.9999015642338118</v>
      </c>
    </row>
    <row r="255" spans="1:8" ht="16.5" customHeight="1">
      <c r="A255" s="809"/>
      <c r="B255" s="848"/>
      <c r="C255" s="848"/>
      <c r="D255" s="1379"/>
      <c r="E255" s="1368"/>
      <c r="F255" s="1368"/>
      <c r="G255" s="1368"/>
      <c r="H255" s="1380"/>
    </row>
    <row r="256" spans="1:8" ht="16.5" customHeight="1">
      <c r="A256" s="809"/>
      <c r="B256" s="848"/>
      <c r="C256" s="848"/>
      <c r="D256" s="1395" t="s">
        <v>638</v>
      </c>
      <c r="E256" s="1396"/>
      <c r="F256" s="841">
        <f>F257</f>
        <v>10499553</v>
      </c>
      <c r="G256" s="842">
        <f>G257</f>
        <v>10110239</v>
      </c>
      <c r="H256" s="843">
        <f t="shared" si="14"/>
        <v>0.9629208976801202</v>
      </c>
    </row>
    <row r="257" spans="1:8" ht="16.5" customHeight="1">
      <c r="A257" s="809"/>
      <c r="B257" s="848"/>
      <c r="C257" s="848"/>
      <c r="D257" s="1390" t="s">
        <v>617</v>
      </c>
      <c r="E257" s="1391"/>
      <c r="F257" s="835">
        <f>SUM(F258:F259)</f>
        <v>10499553</v>
      </c>
      <c r="G257" s="825">
        <f>SUM(G258:G259)</f>
        <v>10110239</v>
      </c>
      <c r="H257" s="818">
        <f t="shared" si="14"/>
        <v>0.9629208976801202</v>
      </c>
    </row>
    <row r="258" spans="1:8" ht="46.5" customHeight="1">
      <c r="A258" s="809"/>
      <c r="B258" s="848"/>
      <c r="C258" s="848"/>
      <c r="D258" s="822" t="s">
        <v>654</v>
      </c>
      <c r="E258" s="823" t="s">
        <v>653</v>
      </c>
      <c r="F258" s="835">
        <v>10493420</v>
      </c>
      <c r="G258" s="825">
        <v>10104107</v>
      </c>
      <c r="H258" s="818">
        <f t="shared" si="14"/>
        <v>0.9628993216701514</v>
      </c>
    </row>
    <row r="259" spans="1:8" ht="57" customHeight="1">
      <c r="A259" s="809"/>
      <c r="B259" s="1368"/>
      <c r="C259" s="1368"/>
      <c r="D259" s="822" t="s">
        <v>306</v>
      </c>
      <c r="E259" s="823" t="s">
        <v>655</v>
      </c>
      <c r="F259" s="835">
        <v>6133</v>
      </c>
      <c r="G259" s="825">
        <v>6132</v>
      </c>
      <c r="H259" s="818">
        <f t="shared" si="14"/>
        <v>0.9998369476601989</v>
      </c>
    </row>
    <row r="260" spans="1:8" ht="16.5" customHeight="1">
      <c r="A260" s="809"/>
      <c r="B260" s="1383" t="s">
        <v>656</v>
      </c>
      <c r="C260" s="1383"/>
      <c r="D260" s="1384" t="s">
        <v>153</v>
      </c>
      <c r="E260" s="1385"/>
      <c r="F260" s="844">
        <f>F261</f>
        <v>8870088</v>
      </c>
      <c r="G260" s="811">
        <f>G261</f>
        <v>8005523</v>
      </c>
      <c r="H260" s="881">
        <f t="shared" si="14"/>
        <v>0.9025302792937342</v>
      </c>
    </row>
    <row r="261" spans="1:8" ht="16.5" customHeight="1">
      <c r="A261" s="809"/>
      <c r="B261" s="1361"/>
      <c r="C261" s="1361"/>
      <c r="D261" s="1386" t="s">
        <v>585</v>
      </c>
      <c r="E261" s="1387"/>
      <c r="F261" s="841">
        <f>F262</f>
        <v>8870088</v>
      </c>
      <c r="G261" s="842">
        <f>G262</f>
        <v>8005523</v>
      </c>
      <c r="H261" s="843">
        <f t="shared" si="14"/>
        <v>0.9025302792937342</v>
      </c>
    </row>
    <row r="262" spans="1:8" ht="16.5" customHeight="1">
      <c r="A262" s="809"/>
      <c r="B262" s="1361"/>
      <c r="C262" s="1361"/>
      <c r="D262" s="1412" t="s">
        <v>630</v>
      </c>
      <c r="E262" s="1413"/>
      <c r="F262" s="838">
        <f>SUM(F263:F264)</f>
        <v>8870088</v>
      </c>
      <c r="G262" s="839">
        <f>SUM(G263:G264)</f>
        <v>8005523</v>
      </c>
      <c r="H262" s="840">
        <f t="shared" si="14"/>
        <v>0.9025302792937342</v>
      </c>
    </row>
    <row r="263" spans="1:8" ht="48.75" customHeight="1">
      <c r="A263" s="809"/>
      <c r="B263" s="1361"/>
      <c r="C263" s="1361"/>
      <c r="D263" s="822" t="s">
        <v>296</v>
      </c>
      <c r="E263" s="823" t="s">
        <v>653</v>
      </c>
      <c r="F263" s="835">
        <v>8618348</v>
      </c>
      <c r="G263" s="825">
        <v>7753787</v>
      </c>
      <c r="H263" s="818">
        <f t="shared" si="14"/>
        <v>0.8996836748759739</v>
      </c>
    </row>
    <row r="264" spans="1:8" ht="38.25">
      <c r="A264" s="809"/>
      <c r="B264" s="1361"/>
      <c r="C264" s="1361"/>
      <c r="D264" s="822" t="s">
        <v>298</v>
      </c>
      <c r="E264" s="823" t="s">
        <v>637</v>
      </c>
      <c r="F264" s="835">
        <v>251740</v>
      </c>
      <c r="G264" s="825">
        <v>251736</v>
      </c>
      <c r="H264" s="818">
        <f>G264/F264</f>
        <v>0.9999841105902916</v>
      </c>
    </row>
    <row r="265" spans="1:8" ht="16.5" customHeight="1">
      <c r="A265" s="809"/>
      <c r="B265" s="1383" t="s">
        <v>657</v>
      </c>
      <c r="C265" s="1383"/>
      <c r="D265" s="1384" t="s">
        <v>15</v>
      </c>
      <c r="E265" s="1385"/>
      <c r="F265" s="844">
        <f>F266</f>
        <v>34269</v>
      </c>
      <c r="G265" s="811">
        <f>G266</f>
        <v>34262</v>
      </c>
      <c r="H265" s="881">
        <f aca="true" t="shared" si="15" ref="H265:H328">G265/F265</f>
        <v>0.9997957337535381</v>
      </c>
    </row>
    <row r="266" spans="1:8" ht="16.5" customHeight="1">
      <c r="A266" s="809"/>
      <c r="B266" s="848"/>
      <c r="C266" s="848"/>
      <c r="D266" s="1386" t="s">
        <v>634</v>
      </c>
      <c r="E266" s="1387"/>
      <c r="F266" s="841">
        <f>F267</f>
        <v>34269</v>
      </c>
      <c r="G266" s="842">
        <f>G267</f>
        <v>34262</v>
      </c>
      <c r="H266" s="843">
        <f t="shared" si="15"/>
        <v>0.9997957337535381</v>
      </c>
    </row>
    <row r="267" spans="1:8" ht="16.5" customHeight="1">
      <c r="A267" s="809"/>
      <c r="B267" s="848"/>
      <c r="C267" s="848"/>
      <c r="D267" s="1364" t="s">
        <v>635</v>
      </c>
      <c r="E267" s="1388"/>
      <c r="F267" s="835">
        <f>SUM(F268:F283)</f>
        <v>34269</v>
      </c>
      <c r="G267" s="825">
        <f>SUM(G268:G283)</f>
        <v>34262</v>
      </c>
      <c r="H267" s="818">
        <f t="shared" si="15"/>
        <v>0.9997957337535381</v>
      </c>
    </row>
    <row r="268" spans="1:8" ht="55.5" customHeight="1">
      <c r="A268" s="809"/>
      <c r="B268" s="848"/>
      <c r="C268" s="848"/>
      <c r="D268" s="822" t="s">
        <v>305</v>
      </c>
      <c r="E268" s="823" t="s">
        <v>637</v>
      </c>
      <c r="F268" s="835">
        <v>2906</v>
      </c>
      <c r="G268" s="825">
        <v>2905</v>
      </c>
      <c r="H268" s="818">
        <f t="shared" si="15"/>
        <v>0.9996558843771507</v>
      </c>
    </row>
    <row r="269" spans="1:8" ht="50.25" customHeight="1">
      <c r="A269" s="809"/>
      <c r="B269" s="848"/>
      <c r="C269" s="848"/>
      <c r="D269" s="822" t="s">
        <v>298</v>
      </c>
      <c r="E269" s="823" t="s">
        <v>637</v>
      </c>
      <c r="F269" s="835">
        <v>499</v>
      </c>
      <c r="G269" s="825">
        <v>499</v>
      </c>
      <c r="H269" s="818">
        <f t="shared" si="15"/>
        <v>1</v>
      </c>
    </row>
    <row r="270" spans="1:8" ht="16.5" customHeight="1">
      <c r="A270" s="809"/>
      <c r="B270" s="1368"/>
      <c r="C270" s="1368"/>
      <c r="D270" s="822" t="s">
        <v>658</v>
      </c>
      <c r="E270" s="823" t="s">
        <v>588</v>
      </c>
      <c r="F270" s="835">
        <v>21416</v>
      </c>
      <c r="G270" s="825">
        <v>21416</v>
      </c>
      <c r="H270" s="818">
        <f t="shared" si="15"/>
        <v>1</v>
      </c>
    </row>
    <row r="271" spans="1:8" ht="16.5" customHeight="1">
      <c r="A271" s="809"/>
      <c r="B271" s="1368"/>
      <c r="C271" s="1368"/>
      <c r="D271" s="822" t="s">
        <v>430</v>
      </c>
      <c r="E271" s="823" t="s">
        <v>588</v>
      </c>
      <c r="F271" s="835">
        <v>3780</v>
      </c>
      <c r="G271" s="825">
        <v>3779</v>
      </c>
      <c r="H271" s="818">
        <f t="shared" si="15"/>
        <v>0.9997354497354497</v>
      </c>
    </row>
    <row r="272" spans="1:8" ht="16.5" customHeight="1">
      <c r="A272" s="809"/>
      <c r="B272" s="1368"/>
      <c r="C272" s="1368"/>
      <c r="D272" s="822" t="s">
        <v>659</v>
      </c>
      <c r="E272" s="823" t="s">
        <v>589</v>
      </c>
      <c r="F272" s="835">
        <v>3681</v>
      </c>
      <c r="G272" s="825">
        <v>3681</v>
      </c>
      <c r="H272" s="818">
        <f t="shared" si="15"/>
        <v>1</v>
      </c>
    </row>
    <row r="273" spans="1:8" ht="16.5" customHeight="1">
      <c r="A273" s="809"/>
      <c r="B273" s="1368"/>
      <c r="C273" s="1368"/>
      <c r="D273" s="822" t="s">
        <v>432</v>
      </c>
      <c r="E273" s="823" t="s">
        <v>589</v>
      </c>
      <c r="F273" s="835">
        <v>650</v>
      </c>
      <c r="G273" s="825">
        <v>650</v>
      </c>
      <c r="H273" s="818">
        <f t="shared" si="15"/>
        <v>1</v>
      </c>
    </row>
    <row r="274" spans="1:8" ht="16.5" customHeight="1">
      <c r="A274" s="809"/>
      <c r="B274" s="1368"/>
      <c r="C274" s="1368"/>
      <c r="D274" s="822" t="s">
        <v>660</v>
      </c>
      <c r="E274" s="823" t="s">
        <v>590</v>
      </c>
      <c r="F274" s="835">
        <v>525</v>
      </c>
      <c r="G274" s="825">
        <v>524</v>
      </c>
      <c r="H274" s="818">
        <f t="shared" si="15"/>
        <v>0.9980952380952381</v>
      </c>
    </row>
    <row r="275" spans="1:8" ht="16.5" customHeight="1">
      <c r="A275" s="809"/>
      <c r="B275" s="1368"/>
      <c r="C275" s="1368"/>
      <c r="D275" s="822" t="s">
        <v>434</v>
      </c>
      <c r="E275" s="823" t="s">
        <v>590</v>
      </c>
      <c r="F275" s="835">
        <v>93</v>
      </c>
      <c r="G275" s="825">
        <v>92</v>
      </c>
      <c r="H275" s="818">
        <f t="shared" si="15"/>
        <v>0.989247311827957</v>
      </c>
    </row>
    <row r="276" spans="1:8" ht="16.5" customHeight="1">
      <c r="A276" s="809"/>
      <c r="B276" s="1368"/>
      <c r="C276" s="1368"/>
      <c r="D276" s="822" t="s">
        <v>661</v>
      </c>
      <c r="E276" s="823" t="s">
        <v>595</v>
      </c>
      <c r="F276" s="835">
        <v>231</v>
      </c>
      <c r="G276" s="825">
        <v>230</v>
      </c>
      <c r="H276" s="818">
        <f t="shared" si="15"/>
        <v>0.9956709956709957</v>
      </c>
    </row>
    <row r="277" spans="1:8" ht="16.5" customHeight="1">
      <c r="A277" s="809"/>
      <c r="B277" s="1368"/>
      <c r="C277" s="1368"/>
      <c r="D277" s="822" t="s">
        <v>662</v>
      </c>
      <c r="E277" s="823" t="s">
        <v>595</v>
      </c>
      <c r="F277" s="835">
        <v>41</v>
      </c>
      <c r="G277" s="825">
        <v>41</v>
      </c>
      <c r="H277" s="818">
        <f t="shared" si="15"/>
        <v>1</v>
      </c>
    </row>
    <row r="278" spans="1:8" ht="16.5" customHeight="1">
      <c r="A278" s="809"/>
      <c r="B278" s="1368"/>
      <c r="C278" s="1368"/>
      <c r="D278" s="822" t="s">
        <v>663</v>
      </c>
      <c r="E278" s="823" t="s">
        <v>598</v>
      </c>
      <c r="F278" s="835">
        <v>297</v>
      </c>
      <c r="G278" s="825">
        <v>297</v>
      </c>
      <c r="H278" s="818">
        <f t="shared" si="15"/>
        <v>1</v>
      </c>
    </row>
    <row r="279" spans="1:8" ht="16.5" customHeight="1">
      <c r="A279" s="809"/>
      <c r="B279" s="1368"/>
      <c r="C279" s="1368"/>
      <c r="D279" s="822" t="s">
        <v>442</v>
      </c>
      <c r="E279" s="823" t="s">
        <v>598</v>
      </c>
      <c r="F279" s="835">
        <v>53</v>
      </c>
      <c r="G279" s="825">
        <v>52</v>
      </c>
      <c r="H279" s="818">
        <f t="shared" si="15"/>
        <v>0.9811320754716981</v>
      </c>
    </row>
    <row r="280" spans="1:8" ht="29.25" customHeight="1">
      <c r="A280" s="809"/>
      <c r="B280" s="1368"/>
      <c r="C280" s="1368"/>
      <c r="D280" s="822" t="s">
        <v>664</v>
      </c>
      <c r="E280" s="823" t="s">
        <v>601</v>
      </c>
      <c r="F280" s="835">
        <v>5</v>
      </c>
      <c r="G280" s="825">
        <v>5</v>
      </c>
      <c r="H280" s="818">
        <f t="shared" si="15"/>
        <v>1</v>
      </c>
    </row>
    <row r="281" spans="1:8" ht="30" customHeight="1">
      <c r="A281" s="809"/>
      <c r="B281" s="1368"/>
      <c r="C281" s="1368"/>
      <c r="D281" s="822" t="s">
        <v>665</v>
      </c>
      <c r="E281" s="823" t="s">
        <v>601</v>
      </c>
      <c r="F281" s="835">
        <v>1</v>
      </c>
      <c r="G281" s="826">
        <v>1</v>
      </c>
      <c r="H281" s="818">
        <f t="shared" si="15"/>
        <v>1</v>
      </c>
    </row>
    <row r="282" spans="1:8" ht="16.5" customHeight="1">
      <c r="A282" s="809"/>
      <c r="B282" s="827"/>
      <c r="C282" s="827"/>
      <c r="D282" s="822" t="s">
        <v>666</v>
      </c>
      <c r="E282" s="823" t="s">
        <v>667</v>
      </c>
      <c r="F282" s="882">
        <v>77</v>
      </c>
      <c r="G282" s="825">
        <v>76</v>
      </c>
      <c r="H282" s="818">
        <f t="shared" si="15"/>
        <v>0.987012987012987</v>
      </c>
    </row>
    <row r="283" spans="1:8" ht="16.5" customHeight="1">
      <c r="A283" s="809"/>
      <c r="B283" s="827"/>
      <c r="C283" s="827"/>
      <c r="D283" s="1022" t="s">
        <v>668</v>
      </c>
      <c r="E283" s="1007" t="s">
        <v>667</v>
      </c>
      <c r="F283" s="1130">
        <v>14</v>
      </c>
      <c r="G283" s="1126">
        <v>14</v>
      </c>
      <c r="H283" s="1127">
        <f t="shared" si="15"/>
        <v>1</v>
      </c>
    </row>
    <row r="284" spans="1:8" ht="23.25" customHeight="1">
      <c r="A284" s="873" t="s">
        <v>669</v>
      </c>
      <c r="B284" s="1416"/>
      <c r="C284" s="1416"/>
      <c r="D284" s="1417" t="s">
        <v>670</v>
      </c>
      <c r="E284" s="1418"/>
      <c r="F284" s="874">
        <f>F285+F289+F293+F297</f>
        <v>3437001</v>
      </c>
      <c r="G284" s="875">
        <f>G285+G289+G293+G297</f>
        <v>2563350</v>
      </c>
      <c r="H284" s="876">
        <f t="shared" si="15"/>
        <v>0.7458100826854575</v>
      </c>
    </row>
    <row r="285" spans="1:8" ht="16.5" customHeight="1">
      <c r="A285" s="809"/>
      <c r="B285" s="1419" t="s">
        <v>671</v>
      </c>
      <c r="C285" s="1419"/>
      <c r="D285" s="1407" t="s">
        <v>672</v>
      </c>
      <c r="E285" s="1408"/>
      <c r="F285" s="877">
        <f aca="true" t="shared" si="16" ref="F285:G287">F286</f>
        <v>19031</v>
      </c>
      <c r="G285" s="878">
        <f t="shared" si="16"/>
        <v>19031</v>
      </c>
      <c r="H285" s="880">
        <f t="shared" si="15"/>
        <v>1</v>
      </c>
    </row>
    <row r="286" spans="1:8" ht="16.5" customHeight="1">
      <c r="A286" s="809"/>
      <c r="B286" s="1393"/>
      <c r="C286" s="1393"/>
      <c r="D286" s="1395" t="s">
        <v>616</v>
      </c>
      <c r="E286" s="1396"/>
      <c r="F286" s="841">
        <f t="shared" si="16"/>
        <v>19031</v>
      </c>
      <c r="G286" s="842">
        <f t="shared" si="16"/>
        <v>19031</v>
      </c>
      <c r="H286" s="843">
        <f t="shared" si="15"/>
        <v>1</v>
      </c>
    </row>
    <row r="287" spans="1:8" ht="16.5" customHeight="1">
      <c r="A287" s="809"/>
      <c r="B287" s="1361"/>
      <c r="C287" s="1361"/>
      <c r="D287" s="1390" t="s">
        <v>617</v>
      </c>
      <c r="E287" s="1391"/>
      <c r="F287" s="835">
        <f t="shared" si="16"/>
        <v>19031</v>
      </c>
      <c r="G287" s="825">
        <f t="shared" si="16"/>
        <v>19031</v>
      </c>
      <c r="H287" s="818">
        <f t="shared" si="15"/>
        <v>1</v>
      </c>
    </row>
    <row r="288" spans="1:8" ht="40.5" customHeight="1">
      <c r="A288" s="809"/>
      <c r="B288" s="1394"/>
      <c r="C288" s="1394"/>
      <c r="D288" s="822" t="s">
        <v>654</v>
      </c>
      <c r="E288" s="823" t="s">
        <v>653</v>
      </c>
      <c r="F288" s="835">
        <v>19031</v>
      </c>
      <c r="G288" s="825">
        <v>19031</v>
      </c>
      <c r="H288" s="818">
        <f t="shared" si="15"/>
        <v>1</v>
      </c>
    </row>
    <row r="289" spans="1:8" ht="12.75">
      <c r="A289" s="809"/>
      <c r="B289" s="1419" t="s">
        <v>673</v>
      </c>
      <c r="C289" s="1419"/>
      <c r="D289" s="1407" t="s">
        <v>674</v>
      </c>
      <c r="E289" s="1408"/>
      <c r="F289" s="877">
        <f aca="true" t="shared" si="17" ref="F289:G291">F290</f>
        <v>18189</v>
      </c>
      <c r="G289" s="878">
        <f t="shared" si="17"/>
        <v>18188</v>
      </c>
      <c r="H289" s="881">
        <f>G289/F289</f>
        <v>0.999945021716422</v>
      </c>
    </row>
    <row r="290" spans="1:8" ht="15" customHeight="1">
      <c r="A290" s="809"/>
      <c r="B290" s="1393"/>
      <c r="C290" s="1393"/>
      <c r="D290" s="1395" t="s">
        <v>616</v>
      </c>
      <c r="E290" s="1396"/>
      <c r="F290" s="841">
        <f t="shared" si="17"/>
        <v>18189</v>
      </c>
      <c r="G290" s="842">
        <f t="shared" si="17"/>
        <v>18188</v>
      </c>
      <c r="H290" s="843">
        <f>G290/F290</f>
        <v>0.999945021716422</v>
      </c>
    </row>
    <row r="291" spans="1:8" ht="17.25" customHeight="1">
      <c r="A291" s="809"/>
      <c r="B291" s="1361"/>
      <c r="C291" s="1361"/>
      <c r="D291" s="1390" t="s">
        <v>617</v>
      </c>
      <c r="E291" s="1391"/>
      <c r="F291" s="835">
        <f t="shared" si="17"/>
        <v>18189</v>
      </c>
      <c r="G291" s="825">
        <f t="shared" si="17"/>
        <v>18188</v>
      </c>
      <c r="H291" s="818">
        <f>G291/F291</f>
        <v>0.999945021716422</v>
      </c>
    </row>
    <row r="292" spans="1:8" ht="58.5" customHeight="1">
      <c r="A292" s="809"/>
      <c r="B292" s="1394"/>
      <c r="C292" s="1394"/>
      <c r="D292" s="822" t="s">
        <v>675</v>
      </c>
      <c r="E292" s="823" t="s">
        <v>676</v>
      </c>
      <c r="F292" s="835">
        <v>18189</v>
      </c>
      <c r="G292" s="825">
        <v>18188</v>
      </c>
      <c r="H292" s="818">
        <f>G292/F292</f>
        <v>0.999945021716422</v>
      </c>
    </row>
    <row r="293" spans="1:8" ht="12.75">
      <c r="A293" s="809"/>
      <c r="B293" s="1419" t="s">
        <v>677</v>
      </c>
      <c r="C293" s="1419"/>
      <c r="D293" s="1407" t="s">
        <v>678</v>
      </c>
      <c r="E293" s="1408"/>
      <c r="F293" s="877">
        <f aca="true" t="shared" si="18" ref="F293:G295">F294</f>
        <v>85350</v>
      </c>
      <c r="G293" s="878">
        <f t="shared" si="18"/>
        <v>85350</v>
      </c>
      <c r="H293" s="881">
        <f t="shared" si="15"/>
        <v>1</v>
      </c>
    </row>
    <row r="294" spans="1:8" ht="12.75">
      <c r="A294" s="809"/>
      <c r="B294" s="1393"/>
      <c r="C294" s="1393"/>
      <c r="D294" s="1395" t="s">
        <v>616</v>
      </c>
      <c r="E294" s="1396"/>
      <c r="F294" s="841">
        <f t="shared" si="18"/>
        <v>85350</v>
      </c>
      <c r="G294" s="842">
        <f t="shared" si="18"/>
        <v>85350</v>
      </c>
      <c r="H294" s="843">
        <f t="shared" si="15"/>
        <v>1</v>
      </c>
    </row>
    <row r="295" spans="1:8" ht="17.25" customHeight="1">
      <c r="A295" s="809"/>
      <c r="B295" s="1361"/>
      <c r="C295" s="1361"/>
      <c r="D295" s="1390" t="s">
        <v>617</v>
      </c>
      <c r="E295" s="1391"/>
      <c r="F295" s="835">
        <f t="shared" si="18"/>
        <v>85350</v>
      </c>
      <c r="G295" s="825">
        <f t="shared" si="18"/>
        <v>85350</v>
      </c>
      <c r="H295" s="818">
        <f t="shared" si="15"/>
        <v>1</v>
      </c>
    </row>
    <row r="296" spans="1:8" ht="40.5" customHeight="1">
      <c r="A296" s="809"/>
      <c r="B296" s="1394"/>
      <c r="C296" s="1394"/>
      <c r="D296" s="822" t="s">
        <v>654</v>
      </c>
      <c r="E296" s="823" t="s">
        <v>653</v>
      </c>
      <c r="F296" s="835">
        <v>85350</v>
      </c>
      <c r="G296" s="825">
        <v>85350</v>
      </c>
      <c r="H296" s="818">
        <f t="shared" si="15"/>
        <v>1</v>
      </c>
    </row>
    <row r="297" spans="1:8" ht="16.5" customHeight="1">
      <c r="A297" s="809"/>
      <c r="B297" s="1383" t="s">
        <v>679</v>
      </c>
      <c r="C297" s="1383"/>
      <c r="D297" s="1384" t="s">
        <v>15</v>
      </c>
      <c r="E297" s="1385"/>
      <c r="F297" s="844">
        <f aca="true" t="shared" si="19" ref="F297:G299">F298</f>
        <v>3314431</v>
      </c>
      <c r="G297" s="811">
        <f t="shared" si="19"/>
        <v>2440781</v>
      </c>
      <c r="H297" s="881">
        <f t="shared" si="15"/>
        <v>0.7364102616708569</v>
      </c>
    </row>
    <row r="298" spans="1:8" ht="16.5" customHeight="1">
      <c r="A298" s="809"/>
      <c r="B298" s="1393"/>
      <c r="C298" s="1393"/>
      <c r="D298" s="1395" t="s">
        <v>616</v>
      </c>
      <c r="E298" s="1396"/>
      <c r="F298" s="841">
        <f t="shared" si="19"/>
        <v>3314431</v>
      </c>
      <c r="G298" s="842">
        <f t="shared" si="19"/>
        <v>2440781</v>
      </c>
      <c r="H298" s="843">
        <f t="shared" si="15"/>
        <v>0.7364102616708569</v>
      </c>
    </row>
    <row r="299" spans="1:8" ht="16.5" customHeight="1">
      <c r="A299" s="809"/>
      <c r="B299" s="1361"/>
      <c r="C299" s="1361"/>
      <c r="D299" s="1390" t="s">
        <v>617</v>
      </c>
      <c r="E299" s="1391"/>
      <c r="F299" s="835">
        <f t="shared" si="19"/>
        <v>3314431</v>
      </c>
      <c r="G299" s="825">
        <f t="shared" si="19"/>
        <v>2440781</v>
      </c>
      <c r="H299" s="818">
        <f t="shared" si="15"/>
        <v>0.7364102616708569</v>
      </c>
    </row>
    <row r="300" spans="1:8" ht="39.75" customHeight="1">
      <c r="A300" s="809"/>
      <c r="B300" s="1361"/>
      <c r="C300" s="1361"/>
      <c r="D300" s="828" t="s">
        <v>654</v>
      </c>
      <c r="E300" s="829" t="s">
        <v>653</v>
      </c>
      <c r="F300" s="830">
        <v>3314431</v>
      </c>
      <c r="G300" s="849">
        <v>2440781</v>
      </c>
      <c r="H300" s="832">
        <f t="shared" si="15"/>
        <v>0.7364102616708569</v>
      </c>
    </row>
    <row r="301" spans="1:8" ht="16.5" customHeight="1">
      <c r="A301" s="805" t="s">
        <v>680</v>
      </c>
      <c r="B301" s="1372"/>
      <c r="C301" s="1372"/>
      <c r="D301" s="1420" t="s">
        <v>681</v>
      </c>
      <c r="E301" s="1374"/>
      <c r="F301" s="883">
        <f aca="true" t="shared" si="20" ref="F301:G303">F302</f>
        <v>401000</v>
      </c>
      <c r="G301" s="807">
        <f t="shared" si="20"/>
        <v>346214</v>
      </c>
      <c r="H301" s="876">
        <f t="shared" si="15"/>
        <v>0.8633765586034913</v>
      </c>
    </row>
    <row r="302" spans="1:8" ht="16.5" customHeight="1">
      <c r="A302" s="809"/>
      <c r="B302" s="1419" t="s">
        <v>682</v>
      </c>
      <c r="C302" s="1419"/>
      <c r="D302" s="1407" t="s">
        <v>155</v>
      </c>
      <c r="E302" s="1408"/>
      <c r="F302" s="877">
        <f t="shared" si="20"/>
        <v>401000</v>
      </c>
      <c r="G302" s="878">
        <f t="shared" si="20"/>
        <v>346214</v>
      </c>
      <c r="H302" s="880">
        <f t="shared" si="15"/>
        <v>0.8633765586034913</v>
      </c>
    </row>
    <row r="303" spans="1:8" ht="16.5" customHeight="1">
      <c r="A303" s="809"/>
      <c r="B303" s="1393"/>
      <c r="C303" s="1393"/>
      <c r="D303" s="1386" t="s">
        <v>634</v>
      </c>
      <c r="E303" s="1387"/>
      <c r="F303" s="841">
        <f t="shared" si="20"/>
        <v>401000</v>
      </c>
      <c r="G303" s="842">
        <f t="shared" si="20"/>
        <v>346214</v>
      </c>
      <c r="H303" s="843">
        <f t="shared" si="15"/>
        <v>0.8633765586034913</v>
      </c>
    </row>
    <row r="304" spans="1:8" ht="16.5" customHeight="1">
      <c r="A304" s="809"/>
      <c r="B304" s="1361"/>
      <c r="C304" s="1361"/>
      <c r="D304" s="1364" t="s">
        <v>635</v>
      </c>
      <c r="E304" s="1388"/>
      <c r="F304" s="835">
        <f>SUM(F305:F318)</f>
        <v>401000</v>
      </c>
      <c r="G304" s="825">
        <f>SUM(G305:G318)</f>
        <v>346214</v>
      </c>
      <c r="H304" s="818">
        <f t="shared" si="15"/>
        <v>0.8633765586034913</v>
      </c>
    </row>
    <row r="305" spans="1:8" ht="16.5" customHeight="1">
      <c r="A305" s="809"/>
      <c r="B305" s="1361"/>
      <c r="C305" s="1361"/>
      <c r="D305" s="822" t="s">
        <v>683</v>
      </c>
      <c r="E305" s="823" t="s">
        <v>587</v>
      </c>
      <c r="F305" s="835">
        <v>159493</v>
      </c>
      <c r="G305" s="825">
        <v>157066</v>
      </c>
      <c r="H305" s="818">
        <f t="shared" si="15"/>
        <v>0.9847830312302107</v>
      </c>
    </row>
    <row r="306" spans="1:8" ht="16.5" customHeight="1">
      <c r="A306" s="809"/>
      <c r="B306" s="1368"/>
      <c r="C306" s="1368"/>
      <c r="D306" s="822" t="s">
        <v>428</v>
      </c>
      <c r="E306" s="823" t="s">
        <v>587</v>
      </c>
      <c r="F306" s="835">
        <v>28146</v>
      </c>
      <c r="G306" s="825">
        <v>27717</v>
      </c>
      <c r="H306" s="818">
        <f t="shared" si="15"/>
        <v>0.9847580473246642</v>
      </c>
    </row>
    <row r="307" spans="1:8" ht="16.5" customHeight="1">
      <c r="A307" s="809"/>
      <c r="B307" s="827"/>
      <c r="C307" s="827"/>
      <c r="D307" s="822" t="s">
        <v>658</v>
      </c>
      <c r="E307" s="823" t="s">
        <v>588</v>
      </c>
      <c r="F307" s="835">
        <v>8177</v>
      </c>
      <c r="G307" s="825">
        <v>8171</v>
      </c>
      <c r="H307" s="818">
        <f t="shared" si="15"/>
        <v>0.9992662345603522</v>
      </c>
    </row>
    <row r="308" spans="1:8" ht="16.5" customHeight="1">
      <c r="A308" s="809"/>
      <c r="B308" s="827"/>
      <c r="C308" s="827"/>
      <c r="D308" s="822" t="s">
        <v>430</v>
      </c>
      <c r="E308" s="823" t="s">
        <v>588</v>
      </c>
      <c r="F308" s="835">
        <v>1442</v>
      </c>
      <c r="G308" s="825">
        <v>1442</v>
      </c>
      <c r="H308" s="818">
        <f t="shared" si="15"/>
        <v>1</v>
      </c>
    </row>
    <row r="309" spans="1:8" ht="16.5" customHeight="1">
      <c r="A309" s="809"/>
      <c r="B309" s="1368"/>
      <c r="C309" s="1368"/>
      <c r="D309" s="822" t="s">
        <v>659</v>
      </c>
      <c r="E309" s="823" t="s">
        <v>589</v>
      </c>
      <c r="F309" s="835">
        <v>28821</v>
      </c>
      <c r="G309" s="825">
        <v>27674</v>
      </c>
      <c r="H309" s="818">
        <f t="shared" si="15"/>
        <v>0.9602026300267166</v>
      </c>
    </row>
    <row r="310" spans="1:8" ht="16.5" customHeight="1">
      <c r="A310" s="809"/>
      <c r="B310" s="1368"/>
      <c r="C310" s="1368"/>
      <c r="D310" s="822" t="s">
        <v>432</v>
      </c>
      <c r="E310" s="823" t="s">
        <v>589</v>
      </c>
      <c r="F310" s="835">
        <v>5087</v>
      </c>
      <c r="G310" s="825">
        <v>4884</v>
      </c>
      <c r="H310" s="818">
        <f t="shared" si="15"/>
        <v>0.9600943581678789</v>
      </c>
    </row>
    <row r="311" spans="1:8" ht="16.5" customHeight="1">
      <c r="A311" s="809"/>
      <c r="B311" s="1368"/>
      <c r="C311" s="1368"/>
      <c r="D311" s="822" t="s">
        <v>660</v>
      </c>
      <c r="E311" s="823" t="s">
        <v>590</v>
      </c>
      <c r="F311" s="835">
        <v>4109</v>
      </c>
      <c r="G311" s="825">
        <v>3944</v>
      </c>
      <c r="H311" s="818">
        <f t="shared" si="15"/>
        <v>0.959844244341689</v>
      </c>
    </row>
    <row r="312" spans="1:8" ht="16.5" customHeight="1">
      <c r="A312" s="809"/>
      <c r="B312" s="1368"/>
      <c r="C312" s="1368"/>
      <c r="D312" s="822" t="s">
        <v>434</v>
      </c>
      <c r="E312" s="823" t="s">
        <v>590</v>
      </c>
      <c r="F312" s="835">
        <v>725</v>
      </c>
      <c r="G312" s="825">
        <v>696</v>
      </c>
      <c r="H312" s="818">
        <f t="shared" si="15"/>
        <v>0.96</v>
      </c>
    </row>
    <row r="313" spans="1:8" ht="16.5" customHeight="1">
      <c r="A313" s="809"/>
      <c r="B313" s="1368"/>
      <c r="C313" s="1368"/>
      <c r="D313" s="822" t="s">
        <v>684</v>
      </c>
      <c r="E313" s="823" t="s">
        <v>594</v>
      </c>
      <c r="F313" s="835">
        <v>2550</v>
      </c>
      <c r="G313" s="825">
        <v>2242</v>
      </c>
      <c r="H313" s="818">
        <f t="shared" si="15"/>
        <v>0.8792156862745099</v>
      </c>
    </row>
    <row r="314" spans="1:8" ht="16.5" customHeight="1">
      <c r="A314" s="809"/>
      <c r="B314" s="1368"/>
      <c r="C314" s="1368"/>
      <c r="D314" s="822" t="s">
        <v>438</v>
      </c>
      <c r="E314" s="823" t="s">
        <v>594</v>
      </c>
      <c r="F314" s="835">
        <v>450</v>
      </c>
      <c r="G314" s="825">
        <v>396</v>
      </c>
      <c r="H314" s="818">
        <f t="shared" si="15"/>
        <v>0.88</v>
      </c>
    </row>
    <row r="315" spans="1:8" ht="16.5" customHeight="1">
      <c r="A315" s="809"/>
      <c r="B315" s="1368"/>
      <c r="C315" s="1368"/>
      <c r="D315" s="822" t="s">
        <v>663</v>
      </c>
      <c r="E315" s="823" t="s">
        <v>598</v>
      </c>
      <c r="F315" s="835">
        <v>82450</v>
      </c>
      <c r="G315" s="825">
        <v>66958</v>
      </c>
      <c r="H315" s="818">
        <f t="shared" si="15"/>
        <v>0.8121043056397816</v>
      </c>
    </row>
    <row r="316" spans="1:8" ht="16.5" customHeight="1">
      <c r="A316" s="809"/>
      <c r="B316" s="1368"/>
      <c r="C316" s="1368"/>
      <c r="D316" s="822" t="s">
        <v>442</v>
      </c>
      <c r="E316" s="823" t="s">
        <v>598</v>
      </c>
      <c r="F316" s="835">
        <v>14550</v>
      </c>
      <c r="G316" s="825">
        <v>11816</v>
      </c>
      <c r="H316" s="818">
        <f t="shared" si="15"/>
        <v>0.8120962199312715</v>
      </c>
    </row>
    <row r="317" spans="1:8" ht="16.5" customHeight="1">
      <c r="A317" s="809"/>
      <c r="B317" s="1368"/>
      <c r="C317" s="1368"/>
      <c r="D317" s="828" t="s">
        <v>685</v>
      </c>
      <c r="E317" s="829" t="s">
        <v>602</v>
      </c>
      <c r="F317" s="830">
        <v>55250</v>
      </c>
      <c r="G317" s="849">
        <v>28227</v>
      </c>
      <c r="H317" s="832">
        <f t="shared" si="15"/>
        <v>0.5108959276018099</v>
      </c>
    </row>
    <row r="318" spans="1:8" ht="16.5" customHeight="1">
      <c r="A318" s="809"/>
      <c r="B318" s="1368"/>
      <c r="C318" s="1368"/>
      <c r="D318" s="884" t="s">
        <v>448</v>
      </c>
      <c r="E318" s="885" t="s">
        <v>602</v>
      </c>
      <c r="F318" s="830">
        <v>9750</v>
      </c>
      <c r="G318" s="849">
        <v>4981</v>
      </c>
      <c r="H318" s="832">
        <f t="shared" si="15"/>
        <v>0.5108717948717949</v>
      </c>
    </row>
    <row r="319" spans="1:8" ht="16.5" customHeight="1">
      <c r="A319" s="873" t="s">
        <v>19</v>
      </c>
      <c r="B319" s="1416"/>
      <c r="C319" s="1416"/>
      <c r="D319" s="1417" t="s">
        <v>686</v>
      </c>
      <c r="E319" s="1418"/>
      <c r="F319" s="874">
        <f>F320+F340+F350+F355+F402+F407+F412+F417+F426</f>
        <v>616285186</v>
      </c>
      <c r="G319" s="875">
        <f>G320+G340+G350+G355+G402+G407+G412+G417+G426</f>
        <v>550992081</v>
      </c>
      <c r="H319" s="876">
        <f t="shared" si="15"/>
        <v>0.8940537490057403</v>
      </c>
    </row>
    <row r="320" spans="1:8" ht="16.5" customHeight="1">
      <c r="A320" s="809"/>
      <c r="B320" s="1419" t="s">
        <v>687</v>
      </c>
      <c r="C320" s="1419"/>
      <c r="D320" s="1407" t="s">
        <v>161</v>
      </c>
      <c r="E320" s="1408"/>
      <c r="F320" s="877">
        <f>F321+F335</f>
        <v>124763247</v>
      </c>
      <c r="G320" s="878">
        <f>G321+G335</f>
        <v>121338439</v>
      </c>
      <c r="H320" s="880">
        <f t="shared" si="15"/>
        <v>0.9725495441778619</v>
      </c>
    </row>
    <row r="321" spans="1:8" ht="16.5" customHeight="1">
      <c r="A321" s="809"/>
      <c r="B321" s="848"/>
      <c r="C321" s="886"/>
      <c r="D321" s="1386" t="s">
        <v>634</v>
      </c>
      <c r="E321" s="1387"/>
      <c r="F321" s="841">
        <f>F322+F327+F330</f>
        <v>57481111</v>
      </c>
      <c r="G321" s="842">
        <f>G322+G327+G330</f>
        <v>55741005</v>
      </c>
      <c r="H321" s="843">
        <f t="shared" si="15"/>
        <v>0.9697273422568329</v>
      </c>
    </row>
    <row r="322" spans="1:8" ht="16.5" customHeight="1">
      <c r="A322" s="809"/>
      <c r="B322" s="848"/>
      <c r="C322" s="886"/>
      <c r="D322" s="1364" t="s">
        <v>586</v>
      </c>
      <c r="E322" s="1388"/>
      <c r="F322" s="835">
        <f>F323</f>
        <v>5708167</v>
      </c>
      <c r="G322" s="825">
        <f>G323</f>
        <v>4169508</v>
      </c>
      <c r="H322" s="818">
        <f t="shared" si="15"/>
        <v>0.7304460433620811</v>
      </c>
    </row>
    <row r="323" spans="1:8" ht="16.5" customHeight="1">
      <c r="A323" s="809"/>
      <c r="B323" s="848"/>
      <c r="C323" s="886"/>
      <c r="D323" s="1381" t="s">
        <v>592</v>
      </c>
      <c r="E323" s="1382"/>
      <c r="F323" s="865">
        <f>SUM(F324:F325)</f>
        <v>5708167</v>
      </c>
      <c r="G323" s="820">
        <f>SUM(G324:G325)</f>
        <v>4169508</v>
      </c>
      <c r="H323" s="818">
        <f t="shared" si="15"/>
        <v>0.7304460433620811</v>
      </c>
    </row>
    <row r="324" spans="1:8" ht="16.5" customHeight="1">
      <c r="A324" s="809"/>
      <c r="B324" s="1368"/>
      <c r="C324" s="1368"/>
      <c r="D324" s="822" t="s">
        <v>406</v>
      </c>
      <c r="E324" s="823" t="s">
        <v>596</v>
      </c>
      <c r="F324" s="835">
        <v>5260050</v>
      </c>
      <c r="G324" s="825">
        <v>3768662</v>
      </c>
      <c r="H324" s="818">
        <f t="shared" si="15"/>
        <v>0.7164688548587941</v>
      </c>
    </row>
    <row r="325" spans="1:8" ht="16.5" customHeight="1">
      <c r="A325" s="809"/>
      <c r="B325" s="1368"/>
      <c r="C325" s="1368"/>
      <c r="D325" s="822" t="s">
        <v>415</v>
      </c>
      <c r="E325" s="823" t="s">
        <v>605</v>
      </c>
      <c r="F325" s="835">
        <v>448117</v>
      </c>
      <c r="G325" s="825">
        <v>400846</v>
      </c>
      <c r="H325" s="818">
        <f t="shared" si="15"/>
        <v>0.8945119243411876</v>
      </c>
    </row>
    <row r="326" spans="1:8" ht="16.5" customHeight="1">
      <c r="A326" s="809"/>
      <c r="B326" s="827"/>
      <c r="C326" s="827"/>
      <c r="D326" s="1379"/>
      <c r="E326" s="1368"/>
      <c r="F326" s="1368"/>
      <c r="G326" s="1368"/>
      <c r="H326" s="1380"/>
    </row>
    <row r="327" spans="1:8" ht="16.5" customHeight="1">
      <c r="A327" s="809"/>
      <c r="B327" s="827"/>
      <c r="C327" s="827"/>
      <c r="D327" s="1364" t="s">
        <v>630</v>
      </c>
      <c r="E327" s="1388"/>
      <c r="F327" s="835">
        <f>F328</f>
        <v>51440775</v>
      </c>
      <c r="G327" s="825">
        <f>G328</f>
        <v>51287821</v>
      </c>
      <c r="H327" s="818">
        <f t="shared" si="15"/>
        <v>0.9970266000074843</v>
      </c>
    </row>
    <row r="328" spans="1:8" ht="48.75" customHeight="1">
      <c r="A328" s="809"/>
      <c r="B328" s="827"/>
      <c r="C328" s="827"/>
      <c r="D328" s="822" t="s">
        <v>631</v>
      </c>
      <c r="E328" s="823" t="s">
        <v>688</v>
      </c>
      <c r="F328" s="835">
        <v>51440775</v>
      </c>
      <c r="G328" s="825">
        <v>51287821</v>
      </c>
      <c r="H328" s="818">
        <f t="shared" si="15"/>
        <v>0.9970266000074843</v>
      </c>
    </row>
    <row r="329" spans="1:8" ht="16.5" customHeight="1">
      <c r="A329" s="809"/>
      <c r="B329" s="827"/>
      <c r="C329" s="827"/>
      <c r="D329" s="1379"/>
      <c r="E329" s="1368"/>
      <c r="F329" s="1368"/>
      <c r="G329" s="1368"/>
      <c r="H329" s="1380"/>
    </row>
    <row r="330" spans="1:8" ht="16.5" customHeight="1">
      <c r="A330" s="809"/>
      <c r="B330" s="827"/>
      <c r="C330" s="827"/>
      <c r="D330" s="1364" t="s">
        <v>635</v>
      </c>
      <c r="E330" s="1388"/>
      <c r="F330" s="835">
        <f>SUM(F331:F333)</f>
        <v>332169</v>
      </c>
      <c r="G330" s="825">
        <f>SUM(G331:G333)</f>
        <v>283676</v>
      </c>
      <c r="H330" s="818">
        <f aca="true" t="shared" si="21" ref="H330:H393">G330/F330</f>
        <v>0.8540110606347974</v>
      </c>
    </row>
    <row r="331" spans="1:8" ht="12.75">
      <c r="A331" s="809"/>
      <c r="B331" s="827"/>
      <c r="C331" s="827"/>
      <c r="D331" s="860" t="s">
        <v>412</v>
      </c>
      <c r="E331" s="834" t="s">
        <v>602</v>
      </c>
      <c r="F331" s="825">
        <v>106646</v>
      </c>
      <c r="G331" s="825">
        <v>103676</v>
      </c>
      <c r="H331" s="818">
        <f t="shared" si="21"/>
        <v>0.9721508542280066</v>
      </c>
    </row>
    <row r="332" spans="1:8" ht="12.75">
      <c r="A332" s="809"/>
      <c r="B332" s="827"/>
      <c r="C332" s="827"/>
      <c r="D332" s="860" t="s">
        <v>685</v>
      </c>
      <c r="E332" s="834" t="s">
        <v>602</v>
      </c>
      <c r="F332" s="825">
        <v>153000</v>
      </c>
      <c r="G332" s="825">
        <v>153000</v>
      </c>
      <c r="H332" s="818">
        <f t="shared" si="21"/>
        <v>1</v>
      </c>
    </row>
    <row r="333" spans="1:8" ht="12.75">
      <c r="A333" s="809"/>
      <c r="B333" s="827"/>
      <c r="C333" s="827"/>
      <c r="D333" s="860" t="s">
        <v>448</v>
      </c>
      <c r="E333" s="834" t="s">
        <v>602</v>
      </c>
      <c r="F333" s="825">
        <v>72523</v>
      </c>
      <c r="G333" s="825">
        <v>27000</v>
      </c>
      <c r="H333" s="818">
        <f t="shared" si="21"/>
        <v>0.37229568550666686</v>
      </c>
    </row>
    <row r="334" spans="1:8" ht="16.5" customHeight="1">
      <c r="A334" s="809"/>
      <c r="B334" s="827"/>
      <c r="C334" s="827"/>
      <c r="D334" s="1379"/>
      <c r="E334" s="1368"/>
      <c r="F334" s="1368"/>
      <c r="G334" s="1368"/>
      <c r="H334" s="1380"/>
    </row>
    <row r="335" spans="1:8" ht="16.5" customHeight="1">
      <c r="A335" s="809"/>
      <c r="B335" s="827"/>
      <c r="C335" s="827"/>
      <c r="D335" s="1395" t="s">
        <v>616</v>
      </c>
      <c r="E335" s="1396"/>
      <c r="F335" s="841">
        <f>F336</f>
        <v>67282136</v>
      </c>
      <c r="G335" s="842">
        <f>G336</f>
        <v>65597434</v>
      </c>
      <c r="H335" s="843">
        <f t="shared" si="21"/>
        <v>0.974960634424567</v>
      </c>
    </row>
    <row r="336" spans="1:8" ht="16.5" customHeight="1">
      <c r="A336" s="809"/>
      <c r="B336" s="827"/>
      <c r="C336" s="827"/>
      <c r="D336" s="1390" t="s">
        <v>617</v>
      </c>
      <c r="E336" s="1391"/>
      <c r="F336" s="835">
        <f>SUM(F337:F339)</f>
        <v>67282136</v>
      </c>
      <c r="G336" s="825">
        <f>SUM(G337:G339)</f>
        <v>65597434</v>
      </c>
      <c r="H336" s="818">
        <f t="shared" si="21"/>
        <v>0.974960634424567</v>
      </c>
    </row>
    <row r="337" spans="1:8" ht="16.5" customHeight="1">
      <c r="A337" s="809"/>
      <c r="B337" s="1368"/>
      <c r="C337" s="1368"/>
      <c r="D337" s="828" t="s">
        <v>421</v>
      </c>
      <c r="E337" s="829" t="s">
        <v>618</v>
      </c>
      <c r="F337" s="830">
        <v>3151012</v>
      </c>
      <c r="G337" s="849">
        <v>3148791</v>
      </c>
      <c r="H337" s="832">
        <f t="shared" si="21"/>
        <v>0.9992951470829055</v>
      </c>
    </row>
    <row r="338" spans="1:8" ht="16.5" customHeight="1">
      <c r="A338" s="809"/>
      <c r="B338" s="827"/>
      <c r="C338" s="827"/>
      <c r="D338" s="860" t="s">
        <v>689</v>
      </c>
      <c r="E338" s="829" t="s">
        <v>618</v>
      </c>
      <c r="F338" s="835">
        <v>54496982</v>
      </c>
      <c r="G338" s="825">
        <v>53074521</v>
      </c>
      <c r="H338" s="832">
        <f t="shared" si="21"/>
        <v>0.9738983527564884</v>
      </c>
    </row>
    <row r="339" spans="1:8" ht="16.5" customHeight="1">
      <c r="A339" s="809"/>
      <c r="B339" s="827"/>
      <c r="C339" s="827"/>
      <c r="D339" s="860" t="s">
        <v>639</v>
      </c>
      <c r="E339" s="829" t="s">
        <v>618</v>
      </c>
      <c r="F339" s="835">
        <v>9634142</v>
      </c>
      <c r="G339" s="825">
        <v>9374122</v>
      </c>
      <c r="H339" s="832">
        <f t="shared" si="21"/>
        <v>0.9730105701161557</v>
      </c>
    </row>
    <row r="340" spans="1:8" ht="16.5" customHeight="1">
      <c r="A340" s="809"/>
      <c r="B340" s="1376" t="s">
        <v>459</v>
      </c>
      <c r="C340" s="1376"/>
      <c r="D340" s="1426" t="s">
        <v>171</v>
      </c>
      <c r="E340" s="1378"/>
      <c r="F340" s="844">
        <f>F341</f>
        <v>56212610</v>
      </c>
      <c r="G340" s="811">
        <f>G341</f>
        <v>54278197</v>
      </c>
      <c r="H340" s="881">
        <f t="shared" si="21"/>
        <v>0.9655875612251414</v>
      </c>
    </row>
    <row r="341" spans="1:8" ht="16.5" customHeight="1">
      <c r="A341" s="809"/>
      <c r="B341" s="1361"/>
      <c r="C341" s="1361"/>
      <c r="D341" s="1362" t="s">
        <v>585</v>
      </c>
      <c r="E341" s="1363"/>
      <c r="F341" s="813">
        <f>SUM(F342,F348)</f>
        <v>56212610</v>
      </c>
      <c r="G341" s="814">
        <f>SUM(G342,G348)</f>
        <v>54278197</v>
      </c>
      <c r="H341" s="887">
        <f t="shared" si="21"/>
        <v>0.9655875612251414</v>
      </c>
    </row>
    <row r="342" spans="1:8" ht="16.5" customHeight="1">
      <c r="A342" s="809"/>
      <c r="B342" s="1361"/>
      <c r="C342" s="1361"/>
      <c r="D342" s="1364" t="s">
        <v>586</v>
      </c>
      <c r="E342" s="1388"/>
      <c r="F342" s="835">
        <f>SUM(F343)</f>
        <v>214573</v>
      </c>
      <c r="G342" s="825">
        <f>SUM(G343)</f>
        <v>214571</v>
      </c>
      <c r="H342" s="818">
        <f t="shared" si="21"/>
        <v>0.9999906791628024</v>
      </c>
    </row>
    <row r="343" spans="1:8" ht="16.5" customHeight="1">
      <c r="A343" s="809"/>
      <c r="B343" s="1361"/>
      <c r="C343" s="1361"/>
      <c r="D343" s="1421" t="s">
        <v>592</v>
      </c>
      <c r="E343" s="1422"/>
      <c r="F343" s="1125">
        <f>SUM(F344:F346)</f>
        <v>214573</v>
      </c>
      <c r="G343" s="1126">
        <f>SUM(G344:G346)</f>
        <v>214571</v>
      </c>
      <c r="H343" s="1127">
        <f t="shared" si="21"/>
        <v>0.9999906791628024</v>
      </c>
    </row>
    <row r="344" spans="1:8" ht="17.25" customHeight="1">
      <c r="A344" s="809"/>
      <c r="B344" s="1361"/>
      <c r="C344" s="1361"/>
      <c r="D344" s="929" t="s">
        <v>690</v>
      </c>
      <c r="E344" s="930" t="s">
        <v>691</v>
      </c>
      <c r="F344" s="931">
        <v>21039</v>
      </c>
      <c r="G344" s="839">
        <v>21038</v>
      </c>
      <c r="H344" s="840">
        <f t="shared" si="21"/>
        <v>0.9999524692238224</v>
      </c>
    </row>
    <row r="345" spans="1:8" ht="25.5">
      <c r="A345" s="809"/>
      <c r="B345" s="1361"/>
      <c r="C345" s="1361"/>
      <c r="D345" s="860" t="s">
        <v>424</v>
      </c>
      <c r="E345" s="861" t="s">
        <v>625</v>
      </c>
      <c r="F345" s="888">
        <v>184016</v>
      </c>
      <c r="G345" s="825">
        <v>184015</v>
      </c>
      <c r="H345" s="818">
        <f t="shared" si="21"/>
        <v>0.99999456568994</v>
      </c>
    </row>
    <row r="346" spans="1:8" ht="20.25" customHeight="1">
      <c r="A346" s="809"/>
      <c r="B346" s="1361"/>
      <c r="C346" s="1361"/>
      <c r="D346" s="860" t="s">
        <v>458</v>
      </c>
      <c r="E346" s="823" t="s">
        <v>644</v>
      </c>
      <c r="F346" s="889">
        <v>9518</v>
      </c>
      <c r="G346" s="825">
        <v>9518</v>
      </c>
      <c r="H346" s="818">
        <f t="shared" si="21"/>
        <v>1</v>
      </c>
    </row>
    <row r="347" spans="1:8" ht="16.5" customHeight="1">
      <c r="A347" s="809"/>
      <c r="B347" s="1361"/>
      <c r="C347" s="1361"/>
      <c r="D347" s="1423"/>
      <c r="E347" s="1424"/>
      <c r="F347" s="1424"/>
      <c r="G347" s="1424"/>
      <c r="H347" s="1425"/>
    </row>
    <row r="348" spans="1:8" ht="16.5" customHeight="1">
      <c r="A348" s="809"/>
      <c r="B348" s="1361"/>
      <c r="C348" s="1361"/>
      <c r="D348" s="1412" t="s">
        <v>630</v>
      </c>
      <c r="E348" s="1413"/>
      <c r="F348" s="838">
        <f>SUM(F349:F349)</f>
        <v>55998037</v>
      </c>
      <c r="G348" s="825">
        <f>SUM(G349:G349)</f>
        <v>54063626</v>
      </c>
      <c r="H348" s="818">
        <f t="shared" si="21"/>
        <v>0.9654557355287293</v>
      </c>
    </row>
    <row r="349" spans="1:8" ht="25.5">
      <c r="A349" s="809"/>
      <c r="B349" s="1361"/>
      <c r="C349" s="1361"/>
      <c r="D349" s="822" t="s">
        <v>460</v>
      </c>
      <c r="E349" s="823" t="s">
        <v>692</v>
      </c>
      <c r="F349" s="835">
        <v>55998037</v>
      </c>
      <c r="G349" s="825">
        <v>54063626</v>
      </c>
      <c r="H349" s="818">
        <f t="shared" si="21"/>
        <v>0.9654557355287293</v>
      </c>
    </row>
    <row r="350" spans="1:8" ht="16.5" customHeight="1">
      <c r="A350" s="809"/>
      <c r="B350" s="1383" t="s">
        <v>693</v>
      </c>
      <c r="C350" s="1383"/>
      <c r="D350" s="1384" t="s">
        <v>173</v>
      </c>
      <c r="E350" s="1385"/>
      <c r="F350" s="844">
        <f aca="true" t="shared" si="22" ref="F350:G353">F351</f>
        <v>139000</v>
      </c>
      <c r="G350" s="811">
        <f t="shared" si="22"/>
        <v>74870</v>
      </c>
      <c r="H350" s="881">
        <f t="shared" si="21"/>
        <v>0.5386330935251799</v>
      </c>
    </row>
    <row r="351" spans="1:8" ht="16.5" customHeight="1">
      <c r="A351" s="809"/>
      <c r="B351" s="1393"/>
      <c r="C351" s="1393"/>
      <c r="D351" s="1386" t="s">
        <v>634</v>
      </c>
      <c r="E351" s="1387"/>
      <c r="F351" s="841">
        <f t="shared" si="22"/>
        <v>139000</v>
      </c>
      <c r="G351" s="842">
        <f t="shared" si="22"/>
        <v>74870</v>
      </c>
      <c r="H351" s="843">
        <f t="shared" si="21"/>
        <v>0.5386330935251799</v>
      </c>
    </row>
    <row r="352" spans="1:8" ht="16.5" customHeight="1">
      <c r="A352" s="809"/>
      <c r="B352" s="1361"/>
      <c r="C352" s="1361"/>
      <c r="D352" s="1364" t="s">
        <v>586</v>
      </c>
      <c r="E352" s="1388"/>
      <c r="F352" s="835">
        <f t="shared" si="22"/>
        <v>139000</v>
      </c>
      <c r="G352" s="825">
        <f t="shared" si="22"/>
        <v>74870</v>
      </c>
      <c r="H352" s="818">
        <f t="shared" si="21"/>
        <v>0.5386330935251799</v>
      </c>
    </row>
    <row r="353" spans="1:8" ht="16.5" customHeight="1">
      <c r="A353" s="809"/>
      <c r="B353" s="1361"/>
      <c r="C353" s="1361"/>
      <c r="D353" s="1381" t="s">
        <v>592</v>
      </c>
      <c r="E353" s="1382"/>
      <c r="F353" s="835">
        <f t="shared" si="22"/>
        <v>139000</v>
      </c>
      <c r="G353" s="825">
        <f t="shared" si="22"/>
        <v>74870</v>
      </c>
      <c r="H353" s="818">
        <f t="shared" si="21"/>
        <v>0.5386330935251799</v>
      </c>
    </row>
    <row r="354" spans="1:8" ht="16.5" customHeight="1">
      <c r="A354" s="809"/>
      <c r="B354" s="1394"/>
      <c r="C354" s="1394"/>
      <c r="D354" s="822" t="s">
        <v>412</v>
      </c>
      <c r="E354" s="823" t="s">
        <v>602</v>
      </c>
      <c r="F354" s="835">
        <v>139000</v>
      </c>
      <c r="G354" s="825">
        <v>74870</v>
      </c>
      <c r="H354" s="818">
        <f t="shared" si="21"/>
        <v>0.5386330935251799</v>
      </c>
    </row>
    <row r="355" spans="1:8" ht="16.5" customHeight="1">
      <c r="A355" s="809"/>
      <c r="B355" s="1383" t="s">
        <v>8</v>
      </c>
      <c r="C355" s="1383"/>
      <c r="D355" s="1384" t="s">
        <v>16</v>
      </c>
      <c r="E355" s="1385"/>
      <c r="F355" s="844">
        <f>F356+F393</f>
        <v>414435449</v>
      </c>
      <c r="G355" s="811">
        <f>G356+G393</f>
        <v>360184415</v>
      </c>
      <c r="H355" s="881">
        <f t="shared" si="21"/>
        <v>0.8690965405326608</v>
      </c>
    </row>
    <row r="356" spans="1:8" ht="16.5" customHeight="1">
      <c r="A356" s="809"/>
      <c r="B356" s="827"/>
      <c r="C356" s="827"/>
      <c r="D356" s="1386" t="s">
        <v>585</v>
      </c>
      <c r="E356" s="1387"/>
      <c r="F356" s="841">
        <f>F357+F390</f>
        <v>54238688</v>
      </c>
      <c r="G356" s="842">
        <f>G357+G390</f>
        <v>51717008</v>
      </c>
      <c r="H356" s="843">
        <f t="shared" si="21"/>
        <v>0.9535077249656186</v>
      </c>
    </row>
    <row r="357" spans="1:8" ht="16.5" customHeight="1">
      <c r="A357" s="809"/>
      <c r="B357" s="827"/>
      <c r="C357" s="827"/>
      <c r="D357" s="1364" t="s">
        <v>586</v>
      </c>
      <c r="E357" s="1388"/>
      <c r="F357" s="835">
        <f>F358+F365</f>
        <v>54031208</v>
      </c>
      <c r="G357" s="825">
        <f>G358+G365</f>
        <v>51520353</v>
      </c>
      <c r="H357" s="818">
        <f t="shared" si="21"/>
        <v>0.953529541667845</v>
      </c>
    </row>
    <row r="358" spans="1:8" ht="16.5" customHeight="1">
      <c r="A358" s="809"/>
      <c r="B358" s="827"/>
      <c r="C358" s="827"/>
      <c r="D358" s="1366" t="s">
        <v>397</v>
      </c>
      <c r="E358" s="1389"/>
      <c r="F358" s="835">
        <f>SUM(F359:F363)</f>
        <v>14554284</v>
      </c>
      <c r="G358" s="825">
        <f>SUM(G359:G363)</f>
        <v>14292865</v>
      </c>
      <c r="H358" s="818">
        <f t="shared" si="21"/>
        <v>0.9820383469224594</v>
      </c>
    </row>
    <row r="359" spans="1:8" ht="16.5" customHeight="1">
      <c r="A359" s="809"/>
      <c r="B359" s="1368"/>
      <c r="C359" s="1368"/>
      <c r="D359" s="822" t="s">
        <v>398</v>
      </c>
      <c r="E359" s="823" t="s">
        <v>587</v>
      </c>
      <c r="F359" s="835">
        <v>11363319</v>
      </c>
      <c r="G359" s="825">
        <v>11314047</v>
      </c>
      <c r="H359" s="818">
        <f t="shared" si="21"/>
        <v>0.9956639429025974</v>
      </c>
    </row>
    <row r="360" spans="1:8" ht="16.5" customHeight="1">
      <c r="A360" s="809"/>
      <c r="B360" s="1368"/>
      <c r="C360" s="1368"/>
      <c r="D360" s="822" t="s">
        <v>399</v>
      </c>
      <c r="E360" s="823" t="s">
        <v>588</v>
      </c>
      <c r="F360" s="835">
        <v>715785</v>
      </c>
      <c r="G360" s="825">
        <v>699520</v>
      </c>
      <c r="H360" s="818">
        <f t="shared" si="21"/>
        <v>0.9772766962146454</v>
      </c>
    </row>
    <row r="361" spans="1:8" ht="16.5" customHeight="1">
      <c r="A361" s="809"/>
      <c r="B361" s="1368"/>
      <c r="C361" s="1368"/>
      <c r="D361" s="822" t="s">
        <v>400</v>
      </c>
      <c r="E361" s="823" t="s">
        <v>589</v>
      </c>
      <c r="F361" s="835">
        <v>2039200</v>
      </c>
      <c r="G361" s="825">
        <v>2030643</v>
      </c>
      <c r="H361" s="818">
        <f t="shared" si="21"/>
        <v>0.9958037465672813</v>
      </c>
    </row>
    <row r="362" spans="1:8" ht="16.5" customHeight="1">
      <c r="A362" s="809"/>
      <c r="B362" s="1368"/>
      <c r="C362" s="1368"/>
      <c r="D362" s="822" t="s">
        <v>401</v>
      </c>
      <c r="E362" s="823" t="s">
        <v>590</v>
      </c>
      <c r="F362" s="835">
        <v>285980</v>
      </c>
      <c r="G362" s="825">
        <v>226965</v>
      </c>
      <c r="H362" s="818">
        <f t="shared" si="21"/>
        <v>0.7936394153437303</v>
      </c>
    </row>
    <row r="363" spans="1:8" ht="16.5" customHeight="1">
      <c r="A363" s="809"/>
      <c r="B363" s="1368"/>
      <c r="C363" s="1368"/>
      <c r="D363" s="828" t="s">
        <v>402</v>
      </c>
      <c r="E363" s="829" t="s">
        <v>591</v>
      </c>
      <c r="F363" s="830">
        <v>150000</v>
      </c>
      <c r="G363" s="849">
        <v>21690</v>
      </c>
      <c r="H363" s="832">
        <f t="shared" si="21"/>
        <v>0.1446</v>
      </c>
    </row>
    <row r="364" spans="1:8" ht="16.5" customHeight="1">
      <c r="A364" s="809"/>
      <c r="B364" s="827"/>
      <c r="C364" s="827"/>
      <c r="D364" s="1402"/>
      <c r="E364" s="1403"/>
      <c r="F364" s="1403"/>
      <c r="G364" s="1403"/>
      <c r="H364" s="1404"/>
    </row>
    <row r="365" spans="1:8" ht="16.5" customHeight="1">
      <c r="A365" s="809"/>
      <c r="B365" s="827"/>
      <c r="C365" s="827"/>
      <c r="D365" s="1400" t="s">
        <v>592</v>
      </c>
      <c r="E365" s="1401"/>
      <c r="F365" s="838">
        <f>SUM(F366:F388)</f>
        <v>39476924</v>
      </c>
      <c r="G365" s="839">
        <f>SUM(G366:G388)</f>
        <v>37227488</v>
      </c>
      <c r="H365" s="840">
        <f t="shared" si="21"/>
        <v>0.9430189646994787</v>
      </c>
    </row>
    <row r="366" spans="1:8" ht="16.5" customHeight="1">
      <c r="A366" s="809"/>
      <c r="B366" s="827"/>
      <c r="C366" s="827"/>
      <c r="D366" s="822" t="s">
        <v>403</v>
      </c>
      <c r="E366" s="823" t="s">
        <v>593</v>
      </c>
      <c r="F366" s="835">
        <v>160000</v>
      </c>
      <c r="G366" s="825">
        <v>143368</v>
      </c>
      <c r="H366" s="818">
        <f t="shared" si="21"/>
        <v>0.89605</v>
      </c>
    </row>
    <row r="367" spans="1:8" ht="16.5" customHeight="1">
      <c r="A367" s="809"/>
      <c r="B367" s="1368"/>
      <c r="C367" s="1368"/>
      <c r="D367" s="822" t="s">
        <v>404</v>
      </c>
      <c r="E367" s="823" t="s">
        <v>594</v>
      </c>
      <c r="F367" s="835">
        <v>8227500</v>
      </c>
      <c r="G367" s="825">
        <v>7830223</v>
      </c>
      <c r="H367" s="818">
        <f t="shared" si="21"/>
        <v>0.9517135217259192</v>
      </c>
    </row>
    <row r="368" spans="1:8" ht="16.5" customHeight="1">
      <c r="A368" s="809"/>
      <c r="B368" s="1368"/>
      <c r="C368" s="1368"/>
      <c r="D368" s="822" t="s">
        <v>405</v>
      </c>
      <c r="E368" s="823" t="s">
        <v>595</v>
      </c>
      <c r="F368" s="835">
        <v>512000</v>
      </c>
      <c r="G368" s="825">
        <v>347507</v>
      </c>
      <c r="H368" s="818">
        <f t="shared" si="21"/>
        <v>0.678724609375</v>
      </c>
    </row>
    <row r="369" spans="1:8" ht="16.5" customHeight="1">
      <c r="A369" s="809"/>
      <c r="B369" s="1368"/>
      <c r="C369" s="1368"/>
      <c r="D369" s="822" t="s">
        <v>406</v>
      </c>
      <c r="E369" s="823" t="s">
        <v>596</v>
      </c>
      <c r="F369" s="835">
        <v>20036028</v>
      </c>
      <c r="G369" s="825">
        <v>19715582</v>
      </c>
      <c r="H369" s="818">
        <f t="shared" si="21"/>
        <v>0.984006510671676</v>
      </c>
    </row>
    <row r="370" spans="1:8" ht="16.5" customHeight="1">
      <c r="A370" s="809"/>
      <c r="B370" s="1368"/>
      <c r="C370" s="1368"/>
      <c r="D370" s="822" t="s">
        <v>407</v>
      </c>
      <c r="E370" s="823" t="s">
        <v>597</v>
      </c>
      <c r="F370" s="835">
        <v>44883</v>
      </c>
      <c r="G370" s="825">
        <v>17576</v>
      </c>
      <c r="H370" s="818">
        <f t="shared" si="21"/>
        <v>0.3915959271884678</v>
      </c>
    </row>
    <row r="371" spans="1:8" ht="16.5" customHeight="1">
      <c r="A371" s="809"/>
      <c r="B371" s="1368"/>
      <c r="C371" s="1368"/>
      <c r="D371" s="822" t="s">
        <v>408</v>
      </c>
      <c r="E371" s="823" t="s">
        <v>598</v>
      </c>
      <c r="F371" s="835">
        <v>8415776</v>
      </c>
      <c r="G371" s="825">
        <v>7546370</v>
      </c>
      <c r="H371" s="818">
        <f t="shared" si="21"/>
        <v>0.8966933055252421</v>
      </c>
    </row>
    <row r="372" spans="1:8" ht="16.5" customHeight="1">
      <c r="A372" s="809"/>
      <c r="B372" s="1368"/>
      <c r="C372" s="1368"/>
      <c r="D372" s="822" t="s">
        <v>409</v>
      </c>
      <c r="E372" s="823" t="s">
        <v>599</v>
      </c>
      <c r="F372" s="835">
        <v>25000</v>
      </c>
      <c r="G372" s="825">
        <v>15544</v>
      </c>
      <c r="H372" s="818">
        <f t="shared" si="21"/>
        <v>0.62176</v>
      </c>
    </row>
    <row r="373" spans="1:8" ht="25.5" customHeight="1">
      <c r="A373" s="809"/>
      <c r="B373" s="1368"/>
      <c r="C373" s="1368"/>
      <c r="D373" s="822" t="s">
        <v>410</v>
      </c>
      <c r="E373" s="823" t="s">
        <v>600</v>
      </c>
      <c r="F373" s="835">
        <v>33000</v>
      </c>
      <c r="G373" s="825">
        <v>27687</v>
      </c>
      <c r="H373" s="818">
        <f t="shared" si="21"/>
        <v>0.839</v>
      </c>
    </row>
    <row r="374" spans="1:8" ht="24.75" customHeight="1">
      <c r="A374" s="809"/>
      <c r="B374" s="1368"/>
      <c r="C374" s="1368"/>
      <c r="D374" s="822" t="s">
        <v>411</v>
      </c>
      <c r="E374" s="823" t="s">
        <v>601</v>
      </c>
      <c r="F374" s="835">
        <v>32000</v>
      </c>
      <c r="G374" s="825">
        <v>27473</v>
      </c>
      <c r="H374" s="818">
        <f t="shared" si="21"/>
        <v>0.85853125</v>
      </c>
    </row>
    <row r="375" spans="1:8" ht="16.5" customHeight="1">
      <c r="A375" s="809"/>
      <c r="B375" s="1368"/>
      <c r="C375" s="1368"/>
      <c r="D375" s="828" t="s">
        <v>412</v>
      </c>
      <c r="E375" s="829" t="s">
        <v>602</v>
      </c>
      <c r="F375" s="830">
        <v>484200</v>
      </c>
      <c r="G375" s="849">
        <v>360642</v>
      </c>
      <c r="H375" s="832">
        <f t="shared" si="21"/>
        <v>0.744820322180917</v>
      </c>
    </row>
    <row r="376" spans="1:8" ht="16.5" customHeight="1">
      <c r="A376" s="809"/>
      <c r="B376" s="1368"/>
      <c r="C376" s="1368"/>
      <c r="D376" s="833" t="s">
        <v>414</v>
      </c>
      <c r="E376" s="834" t="s">
        <v>604</v>
      </c>
      <c r="F376" s="835">
        <v>20000</v>
      </c>
      <c r="G376" s="825">
        <v>4296</v>
      </c>
      <c r="H376" s="818">
        <f t="shared" si="21"/>
        <v>0.2148</v>
      </c>
    </row>
    <row r="377" spans="1:8" ht="16.5" customHeight="1">
      <c r="A377" s="809"/>
      <c r="B377" s="1368"/>
      <c r="C377" s="1368"/>
      <c r="D377" s="836" t="s">
        <v>621</v>
      </c>
      <c r="E377" s="837" t="s">
        <v>622</v>
      </c>
      <c r="F377" s="838">
        <v>20000</v>
      </c>
      <c r="G377" s="839">
        <v>0</v>
      </c>
      <c r="H377" s="840">
        <f t="shared" si="21"/>
        <v>0</v>
      </c>
    </row>
    <row r="378" spans="1:8" ht="16.5" customHeight="1">
      <c r="A378" s="809"/>
      <c r="B378" s="1368"/>
      <c r="C378" s="1368"/>
      <c r="D378" s="822" t="s">
        <v>415</v>
      </c>
      <c r="E378" s="823" t="s">
        <v>605</v>
      </c>
      <c r="F378" s="835">
        <v>583816</v>
      </c>
      <c r="G378" s="825">
        <v>467666</v>
      </c>
      <c r="H378" s="818">
        <f t="shared" si="21"/>
        <v>0.8010503309261823</v>
      </c>
    </row>
    <row r="379" spans="1:8" ht="16.5" customHeight="1">
      <c r="A379" s="809"/>
      <c r="B379" s="1368"/>
      <c r="C379" s="1368"/>
      <c r="D379" s="822" t="s">
        <v>416</v>
      </c>
      <c r="E379" s="823" t="s">
        <v>606</v>
      </c>
      <c r="F379" s="835">
        <v>260000</v>
      </c>
      <c r="G379" s="825">
        <v>247359</v>
      </c>
      <c r="H379" s="818">
        <f t="shared" si="21"/>
        <v>0.9513807692307692</v>
      </c>
    </row>
    <row r="380" spans="1:8" ht="16.5" customHeight="1">
      <c r="A380" s="809"/>
      <c r="B380" s="1368"/>
      <c r="C380" s="1368"/>
      <c r="D380" s="822" t="s">
        <v>417</v>
      </c>
      <c r="E380" s="823" t="s">
        <v>607</v>
      </c>
      <c r="F380" s="835">
        <v>119000</v>
      </c>
      <c r="G380" s="825">
        <v>113630</v>
      </c>
      <c r="H380" s="818">
        <f t="shared" si="21"/>
        <v>0.954873949579832</v>
      </c>
    </row>
    <row r="381" spans="1:8" ht="16.5" customHeight="1">
      <c r="A381" s="809"/>
      <c r="B381" s="1368"/>
      <c r="C381" s="1368"/>
      <c r="D381" s="822" t="s">
        <v>422</v>
      </c>
      <c r="E381" s="823" t="s">
        <v>623</v>
      </c>
      <c r="F381" s="835">
        <v>32100</v>
      </c>
      <c r="G381" s="825">
        <v>17246</v>
      </c>
      <c r="H381" s="818">
        <f t="shared" si="21"/>
        <v>0.5372585669781932</v>
      </c>
    </row>
    <row r="382" spans="1:8" ht="16.5" customHeight="1">
      <c r="A382" s="809"/>
      <c r="B382" s="1368"/>
      <c r="C382" s="1368"/>
      <c r="D382" s="822" t="s">
        <v>608</v>
      </c>
      <c r="E382" s="823" t="s">
        <v>609</v>
      </c>
      <c r="F382" s="835">
        <v>120000</v>
      </c>
      <c r="G382" s="825">
        <v>100321</v>
      </c>
      <c r="H382" s="818">
        <f t="shared" si="21"/>
        <v>0.8360083333333334</v>
      </c>
    </row>
    <row r="383" spans="1:8" ht="16.5" customHeight="1">
      <c r="A383" s="809"/>
      <c r="B383" s="1368"/>
      <c r="C383" s="1368"/>
      <c r="D383" s="822" t="s">
        <v>418</v>
      </c>
      <c r="E383" s="823" t="s">
        <v>610</v>
      </c>
      <c r="F383" s="835">
        <v>122000</v>
      </c>
      <c r="G383" s="825">
        <v>117057</v>
      </c>
      <c r="H383" s="818">
        <f t="shared" si="21"/>
        <v>0.9594836065573771</v>
      </c>
    </row>
    <row r="384" spans="1:8" ht="16.5" customHeight="1">
      <c r="A384" s="809"/>
      <c r="B384" s="827"/>
      <c r="C384" s="827"/>
      <c r="D384" s="822" t="s">
        <v>690</v>
      </c>
      <c r="E384" s="823" t="s">
        <v>694</v>
      </c>
      <c r="F384" s="835">
        <v>18301</v>
      </c>
      <c r="G384" s="825">
        <v>18299</v>
      </c>
      <c r="H384" s="818">
        <f t="shared" si="21"/>
        <v>0.9998907163542976</v>
      </c>
    </row>
    <row r="385" spans="1:8" ht="16.5" customHeight="1">
      <c r="A385" s="809"/>
      <c r="B385" s="827"/>
      <c r="C385" s="827"/>
      <c r="D385" s="822" t="s">
        <v>423</v>
      </c>
      <c r="E385" s="823" t="s">
        <v>695</v>
      </c>
      <c r="F385" s="835">
        <v>87639</v>
      </c>
      <c r="G385" s="825">
        <v>46295</v>
      </c>
      <c r="H385" s="818">
        <f t="shared" si="21"/>
        <v>0.5282465568981846</v>
      </c>
    </row>
    <row r="386" spans="1:8" ht="25.5">
      <c r="A386" s="809"/>
      <c r="B386" s="827"/>
      <c r="C386" s="827"/>
      <c r="D386" s="822" t="s">
        <v>424</v>
      </c>
      <c r="E386" s="861" t="s">
        <v>625</v>
      </c>
      <c r="F386" s="835">
        <v>8986</v>
      </c>
      <c r="G386" s="825">
        <v>8985</v>
      </c>
      <c r="H386" s="818">
        <f t="shared" si="21"/>
        <v>0.9998887157801024</v>
      </c>
    </row>
    <row r="387" spans="1:8" ht="16.5" customHeight="1">
      <c r="A387" s="809"/>
      <c r="B387" s="827"/>
      <c r="C387" s="827"/>
      <c r="D387" s="822" t="s">
        <v>458</v>
      </c>
      <c r="E387" s="823" t="s">
        <v>644</v>
      </c>
      <c r="F387" s="835">
        <v>54695</v>
      </c>
      <c r="G387" s="825">
        <v>37799</v>
      </c>
      <c r="H387" s="818">
        <f t="shared" si="21"/>
        <v>0.6910869366486881</v>
      </c>
    </row>
    <row r="388" spans="1:8" ht="16.5" customHeight="1">
      <c r="A388" s="809"/>
      <c r="B388" s="1368"/>
      <c r="C388" s="1368"/>
      <c r="D388" s="822" t="s">
        <v>419</v>
      </c>
      <c r="E388" s="823" t="s">
        <v>613</v>
      </c>
      <c r="F388" s="835">
        <v>60000</v>
      </c>
      <c r="G388" s="825">
        <v>16563</v>
      </c>
      <c r="H388" s="818">
        <f t="shared" si="21"/>
        <v>0.27605</v>
      </c>
    </row>
    <row r="389" spans="1:8" ht="16.5" customHeight="1">
      <c r="A389" s="809"/>
      <c r="B389" s="827"/>
      <c r="C389" s="827"/>
      <c r="D389" s="1379"/>
      <c r="E389" s="1368"/>
      <c r="F389" s="1368"/>
      <c r="G389" s="1368"/>
      <c r="H389" s="1380"/>
    </row>
    <row r="390" spans="1:8" ht="16.5" customHeight="1">
      <c r="A390" s="809"/>
      <c r="B390" s="827"/>
      <c r="C390" s="827"/>
      <c r="D390" s="1390" t="s">
        <v>614</v>
      </c>
      <c r="E390" s="1391"/>
      <c r="F390" s="835">
        <f>F391</f>
        <v>207480</v>
      </c>
      <c r="G390" s="825">
        <f>G391</f>
        <v>196655</v>
      </c>
      <c r="H390" s="818">
        <f t="shared" si="21"/>
        <v>0.947826296510507</v>
      </c>
    </row>
    <row r="391" spans="1:8" ht="16.5" customHeight="1">
      <c r="A391" s="809"/>
      <c r="B391" s="827"/>
      <c r="C391" s="827"/>
      <c r="D391" s="822" t="s">
        <v>420</v>
      </c>
      <c r="E391" s="823" t="s">
        <v>615</v>
      </c>
      <c r="F391" s="835">
        <v>207480</v>
      </c>
      <c r="G391" s="825">
        <v>196655</v>
      </c>
      <c r="H391" s="818">
        <f t="shared" si="21"/>
        <v>0.947826296510507</v>
      </c>
    </row>
    <row r="392" spans="1:8" ht="16.5" customHeight="1">
      <c r="A392" s="809"/>
      <c r="B392" s="827"/>
      <c r="C392" s="827"/>
      <c r="D392" s="1379"/>
      <c r="E392" s="1368"/>
      <c r="F392" s="1368"/>
      <c r="G392" s="1368"/>
      <c r="H392" s="1380"/>
    </row>
    <row r="393" spans="1:8" ht="16.5" customHeight="1">
      <c r="A393" s="809"/>
      <c r="B393" s="827"/>
      <c r="C393" s="827"/>
      <c r="D393" s="1395" t="s">
        <v>616</v>
      </c>
      <c r="E393" s="1396"/>
      <c r="F393" s="841">
        <f>F394</f>
        <v>360196761</v>
      </c>
      <c r="G393" s="842">
        <f>G394</f>
        <v>308467407</v>
      </c>
      <c r="H393" s="843">
        <f t="shared" si="21"/>
        <v>0.856385843514012</v>
      </c>
    </row>
    <row r="394" spans="1:8" ht="16.5" customHeight="1">
      <c r="A394" s="809"/>
      <c r="B394" s="827"/>
      <c r="C394" s="827"/>
      <c r="D394" s="1390" t="s">
        <v>617</v>
      </c>
      <c r="E394" s="1391"/>
      <c r="F394" s="835">
        <f>SUM(F395:F401)</f>
        <v>360196761</v>
      </c>
      <c r="G394" s="825">
        <f>SUM(G395:G401)</f>
        <v>308467407</v>
      </c>
      <c r="H394" s="818">
        <f aca="true" t="shared" si="23" ref="H394:H460">G394/F394</f>
        <v>0.856385843514012</v>
      </c>
    </row>
    <row r="395" spans="1:8" ht="16.5" customHeight="1">
      <c r="A395" s="809"/>
      <c r="B395" s="1368"/>
      <c r="C395" s="1368"/>
      <c r="D395" s="822" t="s">
        <v>425</v>
      </c>
      <c r="E395" s="823" t="s">
        <v>626</v>
      </c>
      <c r="F395" s="835">
        <v>71307106</v>
      </c>
      <c r="G395" s="825">
        <v>52593462</v>
      </c>
      <c r="H395" s="818">
        <f t="shared" si="23"/>
        <v>0.7375627051811638</v>
      </c>
    </row>
    <row r="396" spans="1:8" ht="16.5" customHeight="1">
      <c r="A396" s="809"/>
      <c r="B396" s="1368"/>
      <c r="C396" s="1368"/>
      <c r="D396" s="822" t="s">
        <v>627</v>
      </c>
      <c r="E396" s="823" t="s">
        <v>626</v>
      </c>
      <c r="F396" s="835">
        <v>188070975</v>
      </c>
      <c r="G396" s="825">
        <v>168681370</v>
      </c>
      <c r="H396" s="818">
        <f t="shared" si="23"/>
        <v>0.8969027251546923</v>
      </c>
    </row>
    <row r="397" spans="1:8" ht="16.5" customHeight="1">
      <c r="A397" s="809"/>
      <c r="B397" s="1368"/>
      <c r="C397" s="1368"/>
      <c r="D397" s="822" t="s">
        <v>426</v>
      </c>
      <c r="E397" s="823" t="s">
        <v>626</v>
      </c>
      <c r="F397" s="835">
        <v>83346075</v>
      </c>
      <c r="G397" s="825">
        <v>72873726</v>
      </c>
      <c r="H397" s="818">
        <f t="shared" si="23"/>
        <v>0.874351023728472</v>
      </c>
    </row>
    <row r="398" spans="1:8" ht="16.5" customHeight="1">
      <c r="A398" s="809"/>
      <c r="B398" s="1368"/>
      <c r="C398" s="1368"/>
      <c r="D398" s="822" t="s">
        <v>421</v>
      </c>
      <c r="E398" s="823" t="s">
        <v>618</v>
      </c>
      <c r="F398" s="835">
        <v>8650000</v>
      </c>
      <c r="G398" s="825">
        <v>8321477</v>
      </c>
      <c r="H398" s="818">
        <f t="shared" si="23"/>
        <v>0.9620204624277456</v>
      </c>
    </row>
    <row r="399" spans="1:8" ht="16.5" customHeight="1">
      <c r="A399" s="809"/>
      <c r="B399" s="1368"/>
      <c r="C399" s="1368"/>
      <c r="D399" s="822" t="s">
        <v>689</v>
      </c>
      <c r="E399" s="823" t="s">
        <v>618</v>
      </c>
      <c r="F399" s="835">
        <v>7644364</v>
      </c>
      <c r="G399" s="825">
        <v>5266645</v>
      </c>
      <c r="H399" s="818">
        <f t="shared" si="23"/>
        <v>0.6889579041500379</v>
      </c>
    </row>
    <row r="400" spans="1:8" ht="16.5" customHeight="1">
      <c r="A400" s="809"/>
      <c r="B400" s="1368"/>
      <c r="C400" s="1368"/>
      <c r="D400" s="822" t="s">
        <v>639</v>
      </c>
      <c r="E400" s="823" t="s">
        <v>618</v>
      </c>
      <c r="F400" s="835">
        <v>1104541</v>
      </c>
      <c r="G400" s="825">
        <v>657104</v>
      </c>
      <c r="H400" s="818">
        <f t="shared" si="23"/>
        <v>0.5949113704244569</v>
      </c>
    </row>
    <row r="401" spans="1:8" ht="38.25">
      <c r="A401" s="809"/>
      <c r="B401" s="827"/>
      <c r="C401" s="827"/>
      <c r="D401" s="822" t="s">
        <v>32</v>
      </c>
      <c r="E401" s="823" t="s">
        <v>642</v>
      </c>
      <c r="F401" s="835">
        <v>73700</v>
      </c>
      <c r="G401" s="825">
        <v>73623</v>
      </c>
      <c r="H401" s="818">
        <f t="shared" si="23"/>
        <v>0.998955223880597</v>
      </c>
    </row>
    <row r="402" spans="1:8" ht="12.75">
      <c r="A402" s="809"/>
      <c r="B402" s="1383" t="s">
        <v>38</v>
      </c>
      <c r="C402" s="1383"/>
      <c r="D402" s="1384" t="s">
        <v>40</v>
      </c>
      <c r="E402" s="1385"/>
      <c r="F402" s="844">
        <f>F403</f>
        <v>1355110</v>
      </c>
      <c r="G402" s="811">
        <f>G403</f>
        <v>1355109</v>
      </c>
      <c r="H402" s="881">
        <f t="shared" si="23"/>
        <v>0.9999992620525271</v>
      </c>
    </row>
    <row r="403" spans="1:8" ht="12.75">
      <c r="A403" s="809"/>
      <c r="B403" s="1393"/>
      <c r="C403" s="1393"/>
      <c r="D403" s="1386" t="s">
        <v>616</v>
      </c>
      <c r="E403" s="1387"/>
      <c r="F403" s="841">
        <f>F404</f>
        <v>1355110</v>
      </c>
      <c r="G403" s="842">
        <f>G404</f>
        <v>1355109</v>
      </c>
      <c r="H403" s="843">
        <f t="shared" si="23"/>
        <v>0.9999992620525271</v>
      </c>
    </row>
    <row r="404" spans="1:8" ht="12.75">
      <c r="A404" s="809"/>
      <c r="B404" s="1361"/>
      <c r="C404" s="1361"/>
      <c r="D404" s="1428" t="s">
        <v>617</v>
      </c>
      <c r="E404" s="1391"/>
      <c r="F404" s="835">
        <f>SUM(F405:F406)</f>
        <v>1355110</v>
      </c>
      <c r="G404" s="825">
        <f>SUM(G405:G406)</f>
        <v>1355109</v>
      </c>
      <c r="H404" s="818">
        <f t="shared" si="23"/>
        <v>0.9999992620525271</v>
      </c>
    </row>
    <row r="405" spans="1:8" ht="38.25">
      <c r="A405" s="809"/>
      <c r="B405" s="1361"/>
      <c r="C405" s="1361"/>
      <c r="D405" s="1131" t="s">
        <v>37</v>
      </c>
      <c r="E405" s="1090" t="s">
        <v>696</v>
      </c>
      <c r="F405" s="1125">
        <v>1330000</v>
      </c>
      <c r="G405" s="1126">
        <v>1330000</v>
      </c>
      <c r="H405" s="1127">
        <f t="shared" si="23"/>
        <v>1</v>
      </c>
    </row>
    <row r="406" spans="1:8" ht="51">
      <c r="A406" s="809"/>
      <c r="B406" s="848"/>
      <c r="C406" s="848"/>
      <c r="D406" s="1075" t="s">
        <v>675</v>
      </c>
      <c r="E406" s="1129" t="s">
        <v>676</v>
      </c>
      <c r="F406" s="931">
        <v>25110</v>
      </c>
      <c r="G406" s="839">
        <v>25109</v>
      </c>
      <c r="H406" s="933">
        <f t="shared" si="23"/>
        <v>0.9999601752289924</v>
      </c>
    </row>
    <row r="407" spans="1:8" ht="16.5" customHeight="1">
      <c r="A407" s="809"/>
      <c r="B407" s="1429" t="s">
        <v>697</v>
      </c>
      <c r="C407" s="1429"/>
      <c r="D407" s="1430" t="s">
        <v>181</v>
      </c>
      <c r="E407" s="1431"/>
      <c r="F407" s="844">
        <f>F408</f>
        <v>1498060</v>
      </c>
      <c r="G407" s="811">
        <f>G408</f>
        <v>1310159</v>
      </c>
      <c r="H407" s="881">
        <f>G407/F407</f>
        <v>0.8745704444414777</v>
      </c>
    </row>
    <row r="408" spans="1:8" ht="18" customHeight="1">
      <c r="A408" s="809"/>
      <c r="B408" s="1393"/>
      <c r="C408" s="1393"/>
      <c r="D408" s="1386" t="s">
        <v>616</v>
      </c>
      <c r="E408" s="1387"/>
      <c r="F408" s="841">
        <f>F409</f>
        <v>1498060</v>
      </c>
      <c r="G408" s="842">
        <f>G409</f>
        <v>1310159</v>
      </c>
      <c r="H408" s="843">
        <f>G408/F408</f>
        <v>0.8745704444414777</v>
      </c>
    </row>
    <row r="409" spans="1:8" ht="16.5" customHeight="1">
      <c r="A409" s="809"/>
      <c r="B409" s="1361"/>
      <c r="C409" s="1361"/>
      <c r="D409" s="1428" t="s">
        <v>617</v>
      </c>
      <c r="E409" s="1391"/>
      <c r="F409" s="835">
        <f>SUM(F410:F411)</f>
        <v>1498060</v>
      </c>
      <c r="G409" s="825">
        <f>SUM(G410:G411)</f>
        <v>1310159</v>
      </c>
      <c r="H409" s="818">
        <f>G409/F409</f>
        <v>0.8745704444414777</v>
      </c>
    </row>
    <row r="410" spans="1:8" ht="38.25">
      <c r="A410" s="809"/>
      <c r="B410" s="1361"/>
      <c r="C410" s="1361"/>
      <c r="D410" s="860" t="s">
        <v>654</v>
      </c>
      <c r="E410" s="890" t="s">
        <v>653</v>
      </c>
      <c r="F410" s="835">
        <v>1480545</v>
      </c>
      <c r="G410" s="825">
        <v>1292644</v>
      </c>
      <c r="H410" s="818">
        <f>G410/F410</f>
        <v>0.8730865998669409</v>
      </c>
    </row>
    <row r="411" spans="1:8" ht="51">
      <c r="A411" s="809"/>
      <c r="B411" s="1427"/>
      <c r="C411" s="1427"/>
      <c r="D411" s="860" t="s">
        <v>675</v>
      </c>
      <c r="E411" s="823" t="s">
        <v>676</v>
      </c>
      <c r="F411" s="835">
        <v>17515</v>
      </c>
      <c r="G411" s="825">
        <v>17515</v>
      </c>
      <c r="H411" s="818">
        <f>G411/F411</f>
        <v>1</v>
      </c>
    </row>
    <row r="412" spans="1:8" ht="12.75">
      <c r="A412" s="809"/>
      <c r="B412" s="1429" t="s">
        <v>39</v>
      </c>
      <c r="C412" s="1429"/>
      <c r="D412" s="1430" t="s">
        <v>41</v>
      </c>
      <c r="E412" s="1431"/>
      <c r="F412" s="844">
        <f>F413</f>
        <v>1103648</v>
      </c>
      <c r="G412" s="811">
        <f>G413</f>
        <v>1034439</v>
      </c>
      <c r="H412" s="881">
        <f t="shared" si="23"/>
        <v>0.9372906941343617</v>
      </c>
    </row>
    <row r="413" spans="1:8" ht="12.75">
      <c r="A413" s="809"/>
      <c r="B413" s="1393"/>
      <c r="C413" s="1393"/>
      <c r="D413" s="1386" t="s">
        <v>616</v>
      </c>
      <c r="E413" s="1387"/>
      <c r="F413" s="841">
        <f>F414</f>
        <v>1103648</v>
      </c>
      <c r="G413" s="842">
        <f>G414</f>
        <v>1034439</v>
      </c>
      <c r="H413" s="843">
        <f t="shared" si="23"/>
        <v>0.9372906941343617</v>
      </c>
    </row>
    <row r="414" spans="1:8" ht="12.75">
      <c r="A414" s="809"/>
      <c r="B414" s="1361"/>
      <c r="C414" s="1361"/>
      <c r="D414" s="1428" t="s">
        <v>617</v>
      </c>
      <c r="E414" s="1391"/>
      <c r="F414" s="835">
        <f>SUM(F415:F416)</f>
        <v>1103648</v>
      </c>
      <c r="G414" s="825">
        <f>SUM(G415:G416)</f>
        <v>1034439</v>
      </c>
      <c r="H414" s="818">
        <f t="shared" si="23"/>
        <v>0.9372906941343617</v>
      </c>
    </row>
    <row r="415" spans="1:8" ht="38.25">
      <c r="A415" s="809"/>
      <c r="B415" s="1361"/>
      <c r="C415" s="1361"/>
      <c r="D415" s="860" t="s">
        <v>654</v>
      </c>
      <c r="E415" s="890" t="s">
        <v>653</v>
      </c>
      <c r="F415" s="835">
        <v>803648</v>
      </c>
      <c r="G415" s="825">
        <v>734439</v>
      </c>
      <c r="H415" s="818">
        <f t="shared" si="23"/>
        <v>0.9138814505853309</v>
      </c>
    </row>
    <row r="416" spans="1:8" ht="40.5" customHeight="1">
      <c r="A416" s="809"/>
      <c r="B416" s="1361"/>
      <c r="C416" s="1361"/>
      <c r="D416" s="891" t="s">
        <v>37</v>
      </c>
      <c r="E416" s="892" t="s">
        <v>696</v>
      </c>
      <c r="F416" s="893">
        <v>300000</v>
      </c>
      <c r="G416" s="839">
        <v>300000</v>
      </c>
      <c r="H416" s="832">
        <f t="shared" si="23"/>
        <v>1</v>
      </c>
    </row>
    <row r="417" spans="1:8" ht="17.25" customHeight="1">
      <c r="A417" s="809"/>
      <c r="B417" s="1376" t="s">
        <v>698</v>
      </c>
      <c r="C417" s="1376"/>
      <c r="D417" s="1426" t="s">
        <v>33</v>
      </c>
      <c r="E417" s="1378"/>
      <c r="F417" s="844">
        <f>SUM(F418,F423)</f>
        <v>8718098</v>
      </c>
      <c r="G417" s="811">
        <f>SUM(G418,G423)</f>
        <v>3356489</v>
      </c>
      <c r="H417" s="881">
        <f t="shared" si="23"/>
        <v>0.3850024397523405</v>
      </c>
    </row>
    <row r="418" spans="1:8" ht="15.75" customHeight="1">
      <c r="A418" s="809"/>
      <c r="B418" s="1434"/>
      <c r="C418" s="1434"/>
      <c r="D418" s="1362" t="s">
        <v>585</v>
      </c>
      <c r="E418" s="1363"/>
      <c r="F418" s="894">
        <f>F419</f>
        <v>1258356</v>
      </c>
      <c r="G418" s="895">
        <f>G419</f>
        <v>1258355</v>
      </c>
      <c r="H418" s="815">
        <f t="shared" si="23"/>
        <v>0.9999992053123281</v>
      </c>
    </row>
    <row r="419" spans="1:8" ht="18" customHeight="1">
      <c r="A419" s="809"/>
      <c r="B419" s="1434"/>
      <c r="C419" s="1434"/>
      <c r="D419" s="1364" t="s">
        <v>586</v>
      </c>
      <c r="E419" s="1388"/>
      <c r="F419" s="835">
        <f>SUM(F420)</f>
        <v>1258356</v>
      </c>
      <c r="G419" s="825">
        <f>SUM(G420)</f>
        <v>1258355</v>
      </c>
      <c r="H419" s="818">
        <f t="shared" si="23"/>
        <v>0.9999992053123281</v>
      </c>
    </row>
    <row r="420" spans="1:8" ht="12.75">
      <c r="A420" s="809"/>
      <c r="B420" s="1434"/>
      <c r="C420" s="1434"/>
      <c r="D420" s="1381" t="s">
        <v>592</v>
      </c>
      <c r="E420" s="1382"/>
      <c r="F420" s="865">
        <f>SUM(F421)</f>
        <v>1258356</v>
      </c>
      <c r="G420" s="820">
        <f>SUM(G421)</f>
        <v>1258355</v>
      </c>
      <c r="H420" s="818">
        <f t="shared" si="23"/>
        <v>0.9999992053123281</v>
      </c>
    </row>
    <row r="421" spans="1:8" ht="17.25" customHeight="1">
      <c r="A421" s="809"/>
      <c r="B421" s="1434"/>
      <c r="C421" s="1434"/>
      <c r="D421" s="822" t="s">
        <v>406</v>
      </c>
      <c r="E421" s="823" t="s">
        <v>596</v>
      </c>
      <c r="F421" s="835">
        <v>1258356</v>
      </c>
      <c r="G421" s="825">
        <v>1258355</v>
      </c>
      <c r="H421" s="818">
        <f t="shared" si="23"/>
        <v>0.9999992053123281</v>
      </c>
    </row>
    <row r="422" spans="1:8" ht="12.75">
      <c r="A422" s="809"/>
      <c r="B422" s="1434"/>
      <c r="C422" s="1434"/>
      <c r="D422" s="896"/>
      <c r="E422" s="897"/>
      <c r="F422" s="897"/>
      <c r="G422" s="897"/>
      <c r="H422" s="898"/>
    </row>
    <row r="423" spans="1:8" ht="12.75">
      <c r="A423" s="809"/>
      <c r="B423" s="1434"/>
      <c r="C423" s="1434"/>
      <c r="D423" s="1386" t="s">
        <v>616</v>
      </c>
      <c r="E423" s="1387"/>
      <c r="F423" s="841">
        <f>F424</f>
        <v>7459742</v>
      </c>
      <c r="G423" s="842">
        <f>G424</f>
        <v>2098134</v>
      </c>
      <c r="H423" s="843">
        <f t="shared" si="23"/>
        <v>0.2812609336891276</v>
      </c>
    </row>
    <row r="424" spans="1:8" ht="12.75">
      <c r="A424" s="809"/>
      <c r="B424" s="1434"/>
      <c r="C424" s="1434"/>
      <c r="D424" s="1390" t="s">
        <v>617</v>
      </c>
      <c r="E424" s="1391"/>
      <c r="F424" s="835">
        <f>SUM(F425:F425)</f>
        <v>7459742</v>
      </c>
      <c r="G424" s="825">
        <f>SUM(G425:G425)</f>
        <v>2098134</v>
      </c>
      <c r="H424" s="818">
        <f t="shared" si="23"/>
        <v>0.2812609336891276</v>
      </c>
    </row>
    <row r="425" spans="1:8" ht="12.75">
      <c r="A425" s="809"/>
      <c r="B425" s="1434"/>
      <c r="C425" s="1434"/>
      <c r="D425" s="822" t="s">
        <v>425</v>
      </c>
      <c r="E425" s="823" t="s">
        <v>626</v>
      </c>
      <c r="F425" s="830">
        <v>7459742</v>
      </c>
      <c r="G425" s="849">
        <v>2098134</v>
      </c>
      <c r="H425" s="818">
        <f t="shared" si="23"/>
        <v>0.2812609336891276</v>
      </c>
    </row>
    <row r="426" spans="1:8" ht="16.5" customHeight="1">
      <c r="A426" s="809"/>
      <c r="B426" s="1383" t="s">
        <v>461</v>
      </c>
      <c r="C426" s="1383"/>
      <c r="D426" s="1384" t="s">
        <v>15</v>
      </c>
      <c r="E426" s="1385"/>
      <c r="F426" s="844">
        <f>SUM(F427,F432)</f>
        <v>8059964</v>
      </c>
      <c r="G426" s="811">
        <f>SUM(G427,G432)</f>
        <v>8059964</v>
      </c>
      <c r="H426" s="881">
        <f t="shared" si="23"/>
        <v>1</v>
      </c>
    </row>
    <row r="427" spans="1:8" ht="16.5" customHeight="1">
      <c r="A427" s="809"/>
      <c r="B427" s="1433"/>
      <c r="C427" s="1433"/>
      <c r="D427" s="1386" t="s">
        <v>585</v>
      </c>
      <c r="E427" s="1387"/>
      <c r="F427" s="899">
        <f aca="true" t="shared" si="24" ref="F427:G429">SUM(F428)</f>
        <v>59964</v>
      </c>
      <c r="G427" s="900">
        <f t="shared" si="24"/>
        <v>59964</v>
      </c>
      <c r="H427" s="843">
        <f t="shared" si="23"/>
        <v>1</v>
      </c>
    </row>
    <row r="428" spans="1:8" ht="16.5" customHeight="1">
      <c r="A428" s="809"/>
      <c r="B428" s="1434"/>
      <c r="C428" s="1434"/>
      <c r="D428" s="1364" t="s">
        <v>586</v>
      </c>
      <c r="E428" s="1388"/>
      <c r="F428" s="835">
        <f t="shared" si="24"/>
        <v>59964</v>
      </c>
      <c r="G428" s="825">
        <f t="shared" si="24"/>
        <v>59964</v>
      </c>
      <c r="H428" s="818">
        <f t="shared" si="23"/>
        <v>1</v>
      </c>
    </row>
    <row r="429" spans="1:8" ht="16.5" customHeight="1">
      <c r="A429" s="809"/>
      <c r="B429" s="1434"/>
      <c r="C429" s="1434"/>
      <c r="D429" s="1381" t="s">
        <v>592</v>
      </c>
      <c r="E429" s="1382"/>
      <c r="F429" s="865">
        <f t="shared" si="24"/>
        <v>59964</v>
      </c>
      <c r="G429" s="820">
        <f t="shared" si="24"/>
        <v>59964</v>
      </c>
      <c r="H429" s="818">
        <f t="shared" si="23"/>
        <v>1</v>
      </c>
    </row>
    <row r="430" spans="1:8" ht="16.5" customHeight="1">
      <c r="A430" s="809"/>
      <c r="B430" s="1434"/>
      <c r="C430" s="1434"/>
      <c r="D430" s="828" t="s">
        <v>408</v>
      </c>
      <c r="E430" s="829" t="s">
        <v>598</v>
      </c>
      <c r="F430" s="830">
        <v>59964</v>
      </c>
      <c r="G430" s="849">
        <v>59964</v>
      </c>
      <c r="H430" s="832">
        <f t="shared" si="23"/>
        <v>1</v>
      </c>
    </row>
    <row r="431" spans="1:8" ht="16.5" customHeight="1">
      <c r="A431" s="809"/>
      <c r="B431" s="1434"/>
      <c r="C431" s="1434"/>
      <c r="D431" s="870"/>
      <c r="E431" s="871"/>
      <c r="F431" s="871"/>
      <c r="G431" s="871"/>
      <c r="H431" s="872"/>
    </row>
    <row r="432" spans="1:8" ht="16.5" customHeight="1">
      <c r="A432" s="809"/>
      <c r="B432" s="1434"/>
      <c r="C432" s="1434"/>
      <c r="D432" s="1362" t="s">
        <v>616</v>
      </c>
      <c r="E432" s="1363"/>
      <c r="F432" s="813">
        <f>F433</f>
        <v>8000000</v>
      </c>
      <c r="G432" s="814">
        <f>G433</f>
        <v>8000000</v>
      </c>
      <c r="H432" s="815">
        <f t="shared" si="23"/>
        <v>1</v>
      </c>
    </row>
    <row r="433" spans="1:8" ht="16.5" customHeight="1">
      <c r="A433" s="809"/>
      <c r="B433" s="1434"/>
      <c r="C433" s="1434"/>
      <c r="D433" s="1364" t="s">
        <v>699</v>
      </c>
      <c r="E433" s="1388"/>
      <c r="F433" s="835">
        <f>F434</f>
        <v>8000000</v>
      </c>
      <c r="G433" s="825">
        <f>G434</f>
        <v>8000000</v>
      </c>
      <c r="H433" s="818">
        <f t="shared" si="23"/>
        <v>1</v>
      </c>
    </row>
    <row r="434" spans="1:8" ht="45" customHeight="1">
      <c r="A434" s="809"/>
      <c r="B434" s="1434"/>
      <c r="C434" s="1434"/>
      <c r="D434" s="828" t="s">
        <v>700</v>
      </c>
      <c r="E434" s="829" t="s">
        <v>701</v>
      </c>
      <c r="F434" s="830">
        <v>8000000</v>
      </c>
      <c r="G434" s="849">
        <v>8000000</v>
      </c>
      <c r="H434" s="832">
        <f t="shared" si="23"/>
        <v>1</v>
      </c>
    </row>
    <row r="435" spans="1:8" ht="16.5" customHeight="1">
      <c r="A435" s="873" t="s">
        <v>28</v>
      </c>
      <c r="B435" s="1416"/>
      <c r="C435" s="1416"/>
      <c r="D435" s="1417" t="s">
        <v>702</v>
      </c>
      <c r="E435" s="1418"/>
      <c r="F435" s="874">
        <f>F436+F441</f>
        <v>4267494</v>
      </c>
      <c r="G435" s="875">
        <f>G436+G441</f>
        <v>1139358</v>
      </c>
      <c r="H435" s="876">
        <f t="shared" si="23"/>
        <v>0.26698526113920723</v>
      </c>
    </row>
    <row r="436" spans="1:8" ht="16.5" customHeight="1">
      <c r="A436" s="809"/>
      <c r="B436" s="1419" t="s">
        <v>703</v>
      </c>
      <c r="C436" s="1419"/>
      <c r="D436" s="1407" t="s">
        <v>704</v>
      </c>
      <c r="E436" s="1408"/>
      <c r="F436" s="877">
        <f aca="true" t="shared" si="25" ref="F436:G439">F437</f>
        <v>450000</v>
      </c>
      <c r="G436" s="878">
        <f t="shared" si="25"/>
        <v>450000</v>
      </c>
      <c r="H436" s="880">
        <f t="shared" si="23"/>
        <v>1</v>
      </c>
    </row>
    <row r="437" spans="1:8" ht="16.5" customHeight="1">
      <c r="A437" s="809"/>
      <c r="B437" s="1432"/>
      <c r="C437" s="1432"/>
      <c r="D437" s="1386" t="s">
        <v>585</v>
      </c>
      <c r="E437" s="1387"/>
      <c r="F437" s="841">
        <f t="shared" si="25"/>
        <v>450000</v>
      </c>
      <c r="G437" s="842">
        <f t="shared" si="25"/>
        <v>450000</v>
      </c>
      <c r="H437" s="843">
        <f t="shared" si="23"/>
        <v>1</v>
      </c>
    </row>
    <row r="438" spans="1:8" ht="16.5" customHeight="1">
      <c r="A438" s="809"/>
      <c r="B438" s="827"/>
      <c r="C438" s="827"/>
      <c r="D438" s="1364" t="s">
        <v>586</v>
      </c>
      <c r="E438" s="1388"/>
      <c r="F438" s="835">
        <f t="shared" si="25"/>
        <v>450000</v>
      </c>
      <c r="G438" s="825">
        <f t="shared" si="25"/>
        <v>450000</v>
      </c>
      <c r="H438" s="818">
        <f t="shared" si="23"/>
        <v>1</v>
      </c>
    </row>
    <row r="439" spans="1:8" ht="16.5" customHeight="1">
      <c r="A439" s="809"/>
      <c r="B439" s="827"/>
      <c r="C439" s="827"/>
      <c r="D439" s="1381" t="s">
        <v>592</v>
      </c>
      <c r="E439" s="1382"/>
      <c r="F439" s="835">
        <f t="shared" si="25"/>
        <v>450000</v>
      </c>
      <c r="G439" s="825">
        <f t="shared" si="25"/>
        <v>450000</v>
      </c>
      <c r="H439" s="818">
        <f t="shared" si="23"/>
        <v>1</v>
      </c>
    </row>
    <row r="440" spans="1:8" ht="16.5" customHeight="1">
      <c r="A440" s="809"/>
      <c r="B440" s="827"/>
      <c r="C440" s="827"/>
      <c r="D440" s="828" t="s">
        <v>415</v>
      </c>
      <c r="E440" s="829" t="s">
        <v>605</v>
      </c>
      <c r="F440" s="830">
        <v>450000</v>
      </c>
      <c r="G440" s="849">
        <v>450000</v>
      </c>
      <c r="H440" s="832">
        <f t="shared" si="23"/>
        <v>1</v>
      </c>
    </row>
    <row r="441" spans="1:8" ht="16.5" customHeight="1">
      <c r="A441" s="809"/>
      <c r="B441" s="1442" t="s">
        <v>9</v>
      </c>
      <c r="C441" s="1442"/>
      <c r="D441" s="1443" t="s">
        <v>15</v>
      </c>
      <c r="E441" s="1444"/>
      <c r="F441" s="901">
        <f>F442+F454</f>
        <v>3817494</v>
      </c>
      <c r="G441" s="902">
        <f>G442+G454</f>
        <v>689358</v>
      </c>
      <c r="H441" s="903">
        <f t="shared" si="23"/>
        <v>0.18057867281520285</v>
      </c>
    </row>
    <row r="442" spans="1:8" ht="16.5" customHeight="1">
      <c r="A442" s="809"/>
      <c r="B442" s="1445"/>
      <c r="C442" s="1445"/>
      <c r="D442" s="1386" t="s">
        <v>585</v>
      </c>
      <c r="E442" s="1387"/>
      <c r="F442" s="841">
        <f>F443+F447</f>
        <v>44072</v>
      </c>
      <c r="G442" s="842">
        <f>G443+G447</f>
        <v>28631</v>
      </c>
      <c r="H442" s="843">
        <f>G442/F442</f>
        <v>0.649641495734253</v>
      </c>
    </row>
    <row r="443" spans="1:8" ht="16.5" customHeight="1">
      <c r="A443" s="809"/>
      <c r="B443" s="1436"/>
      <c r="C443" s="1436"/>
      <c r="D443" s="1364" t="s">
        <v>586</v>
      </c>
      <c r="E443" s="1388"/>
      <c r="F443" s="835">
        <f>F444</f>
        <v>19072</v>
      </c>
      <c r="G443" s="825">
        <f>G444</f>
        <v>19071</v>
      </c>
      <c r="H443" s="818">
        <f>G443/F443</f>
        <v>0.9999475671140939</v>
      </c>
    </row>
    <row r="444" spans="1:8" ht="16.5" customHeight="1">
      <c r="A444" s="809"/>
      <c r="B444" s="1436"/>
      <c r="C444" s="1436"/>
      <c r="D444" s="1381" t="s">
        <v>592</v>
      </c>
      <c r="E444" s="1382"/>
      <c r="F444" s="835">
        <f>F445</f>
        <v>19072</v>
      </c>
      <c r="G444" s="825">
        <f>G445</f>
        <v>19071</v>
      </c>
      <c r="H444" s="818">
        <f>G444/F444</f>
        <v>0.9999475671140939</v>
      </c>
    </row>
    <row r="445" spans="1:8" ht="16.5" customHeight="1">
      <c r="A445" s="809"/>
      <c r="B445" s="1436"/>
      <c r="C445" s="1436"/>
      <c r="D445" s="828" t="s">
        <v>458</v>
      </c>
      <c r="E445" s="829" t="s">
        <v>644</v>
      </c>
      <c r="F445" s="830">
        <v>19072</v>
      </c>
      <c r="G445" s="849">
        <v>19071</v>
      </c>
      <c r="H445" s="832">
        <f>G445/F445</f>
        <v>0.9999475671140939</v>
      </c>
    </row>
    <row r="446" spans="1:8" ht="16.5" customHeight="1">
      <c r="A446" s="809"/>
      <c r="B446" s="1436"/>
      <c r="C446" s="1436"/>
      <c r="D446" s="1446"/>
      <c r="E446" s="1447"/>
      <c r="F446" s="1447"/>
      <c r="G446" s="1447"/>
      <c r="H446" s="1448"/>
    </row>
    <row r="447" spans="1:8" ht="16.5" customHeight="1">
      <c r="A447" s="809"/>
      <c r="B447" s="1436"/>
      <c r="C447" s="1436"/>
      <c r="D447" s="1412" t="s">
        <v>635</v>
      </c>
      <c r="E447" s="1413"/>
      <c r="F447" s="838">
        <f>SUM(F448:F452)</f>
        <v>25000</v>
      </c>
      <c r="G447" s="825">
        <f>SUM(G448:G452)</f>
        <v>9560</v>
      </c>
      <c r="H447" s="840">
        <f aca="true" t="shared" si="26" ref="H447:H452">G447/F447</f>
        <v>0.3824</v>
      </c>
    </row>
    <row r="448" spans="1:8" ht="16.5" customHeight="1">
      <c r="A448" s="809"/>
      <c r="B448" s="1436"/>
      <c r="C448" s="1436"/>
      <c r="D448" s="904" t="s">
        <v>683</v>
      </c>
      <c r="E448" s="905" t="s">
        <v>587</v>
      </c>
      <c r="F448" s="906">
        <v>20060</v>
      </c>
      <c r="G448" s="826">
        <v>7913</v>
      </c>
      <c r="H448" s="840">
        <f t="shared" si="26"/>
        <v>0.3944666001994018</v>
      </c>
    </row>
    <row r="449" spans="1:8" ht="16.5" customHeight="1">
      <c r="A449" s="809"/>
      <c r="B449" s="1436"/>
      <c r="C449" s="1436"/>
      <c r="D449" s="907" t="s">
        <v>659</v>
      </c>
      <c r="E449" s="823" t="s">
        <v>589</v>
      </c>
      <c r="F449" s="906">
        <v>3448</v>
      </c>
      <c r="G449" s="826">
        <v>1360</v>
      </c>
      <c r="H449" s="840">
        <f t="shared" si="26"/>
        <v>0.39443155452436196</v>
      </c>
    </row>
    <row r="450" spans="1:8" ht="16.5" customHeight="1">
      <c r="A450" s="809"/>
      <c r="B450" s="1436"/>
      <c r="C450" s="1436"/>
      <c r="D450" s="907" t="s">
        <v>660</v>
      </c>
      <c r="E450" s="823" t="s">
        <v>590</v>
      </c>
      <c r="F450" s="906">
        <v>492</v>
      </c>
      <c r="G450" s="826">
        <v>194</v>
      </c>
      <c r="H450" s="840">
        <f t="shared" si="26"/>
        <v>0.3943089430894309</v>
      </c>
    </row>
    <row r="451" spans="1:8" ht="16.5" customHeight="1">
      <c r="A451" s="809"/>
      <c r="B451" s="1436"/>
      <c r="C451" s="1436"/>
      <c r="D451" s="907" t="s">
        <v>705</v>
      </c>
      <c r="E451" s="823" t="s">
        <v>604</v>
      </c>
      <c r="F451" s="906">
        <v>500</v>
      </c>
      <c r="G451" s="826">
        <v>93</v>
      </c>
      <c r="H451" s="840">
        <f t="shared" si="26"/>
        <v>0.186</v>
      </c>
    </row>
    <row r="452" spans="1:8" ht="16.5" customHeight="1">
      <c r="A452" s="809"/>
      <c r="B452" s="1436"/>
      <c r="C452" s="1436"/>
      <c r="D452" s="908" t="s">
        <v>706</v>
      </c>
      <c r="E452" s="909" t="s">
        <v>622</v>
      </c>
      <c r="F452" s="906">
        <v>500</v>
      </c>
      <c r="G452" s="826">
        <v>0</v>
      </c>
      <c r="H452" s="840">
        <f t="shared" si="26"/>
        <v>0</v>
      </c>
    </row>
    <row r="453" spans="1:8" ht="16.5" customHeight="1">
      <c r="A453" s="809"/>
      <c r="B453" s="1436"/>
      <c r="C453" s="1436"/>
      <c r="D453" s="1435"/>
      <c r="E453" s="1436"/>
      <c r="F453" s="1436"/>
      <c r="G453" s="1436"/>
      <c r="H453" s="1437"/>
    </row>
    <row r="454" spans="1:8" ht="16.5" customHeight="1">
      <c r="A454" s="809"/>
      <c r="B454" s="1436"/>
      <c r="C454" s="1436"/>
      <c r="D454" s="1438" t="s">
        <v>616</v>
      </c>
      <c r="E454" s="1439"/>
      <c r="F454" s="910">
        <f>F455</f>
        <v>3773422</v>
      </c>
      <c r="G454" s="911">
        <f>G455</f>
        <v>660727</v>
      </c>
      <c r="H454" s="912">
        <f t="shared" si="23"/>
        <v>0.17510021407624168</v>
      </c>
    </row>
    <row r="455" spans="1:8" ht="16.5" customHeight="1">
      <c r="A455" s="809"/>
      <c r="B455" s="1436"/>
      <c r="C455" s="1436"/>
      <c r="D455" s="1440" t="s">
        <v>617</v>
      </c>
      <c r="E455" s="1441"/>
      <c r="F455" s="906">
        <f>SUM(F456:F459)</f>
        <v>3773422</v>
      </c>
      <c r="G455" s="906">
        <f>SUM(G456:G459)</f>
        <v>660727</v>
      </c>
      <c r="H455" s="913">
        <f t="shared" si="23"/>
        <v>0.17510021407624168</v>
      </c>
    </row>
    <row r="456" spans="1:8" ht="16.5" customHeight="1">
      <c r="A456" s="809"/>
      <c r="B456" s="1436"/>
      <c r="C456" s="1436"/>
      <c r="D456" s="914" t="s">
        <v>627</v>
      </c>
      <c r="E456" s="915" t="s">
        <v>626</v>
      </c>
      <c r="F456" s="906">
        <v>1023954</v>
      </c>
      <c r="G456" s="906">
        <v>508711</v>
      </c>
      <c r="H456" s="913">
        <f t="shared" si="23"/>
        <v>0.49681040359234885</v>
      </c>
    </row>
    <row r="457" spans="1:8" ht="38.25">
      <c r="A457" s="809"/>
      <c r="B457" s="1436"/>
      <c r="C457" s="1436"/>
      <c r="D457" s="916" t="s">
        <v>214</v>
      </c>
      <c r="E457" s="823" t="s">
        <v>653</v>
      </c>
      <c r="F457" s="906">
        <v>929104</v>
      </c>
      <c r="G457" s="826">
        <v>0</v>
      </c>
      <c r="H457" s="917">
        <f t="shared" si="23"/>
        <v>0</v>
      </c>
    </row>
    <row r="458" spans="1:8" ht="38.25">
      <c r="A458" s="809"/>
      <c r="B458" s="1436"/>
      <c r="C458" s="1436"/>
      <c r="D458" s="916" t="s">
        <v>654</v>
      </c>
      <c r="E458" s="823" t="s">
        <v>653</v>
      </c>
      <c r="F458" s="826">
        <v>1520364</v>
      </c>
      <c r="G458" s="826">
        <v>0</v>
      </c>
      <c r="H458" s="917">
        <f t="shared" si="23"/>
        <v>0</v>
      </c>
    </row>
    <row r="459" spans="1:8" ht="42" customHeight="1">
      <c r="A459" s="809"/>
      <c r="B459" s="1436"/>
      <c r="C459" s="1436"/>
      <c r="D459" s="1132" t="s">
        <v>37</v>
      </c>
      <c r="E459" s="1133" t="s">
        <v>707</v>
      </c>
      <c r="F459" s="1134">
        <v>300000</v>
      </c>
      <c r="G459" s="1134">
        <v>152016</v>
      </c>
      <c r="H459" s="1135">
        <f t="shared" si="23"/>
        <v>0.50672</v>
      </c>
    </row>
    <row r="460" spans="1:8" ht="16.5" customHeight="1">
      <c r="A460" s="805" t="s">
        <v>462</v>
      </c>
      <c r="B460" s="1372"/>
      <c r="C460" s="1372"/>
      <c r="D460" s="1420" t="s">
        <v>708</v>
      </c>
      <c r="E460" s="1374"/>
      <c r="F460" s="883">
        <f>F461</f>
        <v>1073045</v>
      </c>
      <c r="G460" s="807">
        <f>G461</f>
        <v>922290</v>
      </c>
      <c r="H460" s="876">
        <f t="shared" si="23"/>
        <v>0.8595072900018172</v>
      </c>
    </row>
    <row r="461" spans="1:8" ht="16.5" customHeight="1">
      <c r="A461" s="809"/>
      <c r="B461" s="1419" t="s">
        <v>463</v>
      </c>
      <c r="C461" s="1419"/>
      <c r="D461" s="1407" t="s">
        <v>187</v>
      </c>
      <c r="E461" s="1408"/>
      <c r="F461" s="877">
        <f>SUM(F462,F480)</f>
        <v>1073045</v>
      </c>
      <c r="G461" s="878">
        <f>SUM(G462,G480)</f>
        <v>922290</v>
      </c>
      <c r="H461" s="880">
        <f aca="true" t="shared" si="27" ref="H461:H536">G461/F461</f>
        <v>0.8595072900018172</v>
      </c>
    </row>
    <row r="462" spans="1:8" ht="16.5" customHeight="1">
      <c r="A462" s="809"/>
      <c r="B462" s="848"/>
      <c r="C462" s="848"/>
      <c r="D462" s="1386" t="s">
        <v>585</v>
      </c>
      <c r="E462" s="1387"/>
      <c r="F462" s="841">
        <f>F463</f>
        <v>1072945</v>
      </c>
      <c r="G462" s="842">
        <f>G463</f>
        <v>922236</v>
      </c>
      <c r="H462" s="843">
        <f t="shared" si="27"/>
        <v>0.8595370685356658</v>
      </c>
    </row>
    <row r="463" spans="1:8" ht="16.5" customHeight="1">
      <c r="A463" s="809"/>
      <c r="B463" s="848"/>
      <c r="C463" s="848"/>
      <c r="D463" s="1364" t="s">
        <v>586</v>
      </c>
      <c r="E463" s="1388"/>
      <c r="F463" s="835">
        <f>SUM(F464,F469)</f>
        <v>1072945</v>
      </c>
      <c r="G463" s="825">
        <f>SUM(G464,G469)</f>
        <v>922236</v>
      </c>
      <c r="H463" s="818">
        <f t="shared" si="27"/>
        <v>0.8595370685356658</v>
      </c>
    </row>
    <row r="464" spans="1:8" ht="16.5" customHeight="1">
      <c r="A464" s="809"/>
      <c r="B464" s="848"/>
      <c r="C464" s="848"/>
      <c r="D464" s="1366" t="s">
        <v>397</v>
      </c>
      <c r="E464" s="1389"/>
      <c r="F464" s="835">
        <f>SUM(F465:F467)</f>
        <v>459297</v>
      </c>
      <c r="G464" s="825">
        <f>SUM(G465:G467)</f>
        <v>459296</v>
      </c>
      <c r="H464" s="818">
        <f t="shared" si="27"/>
        <v>0.9999978227595652</v>
      </c>
    </row>
    <row r="465" spans="1:8" ht="16.5" customHeight="1">
      <c r="A465" s="809"/>
      <c r="B465" s="848"/>
      <c r="C465" s="848"/>
      <c r="D465" s="822" t="s">
        <v>398</v>
      </c>
      <c r="E465" s="823" t="s">
        <v>587</v>
      </c>
      <c r="F465" s="835">
        <v>385070</v>
      </c>
      <c r="G465" s="825">
        <v>385070</v>
      </c>
      <c r="H465" s="818">
        <f t="shared" si="27"/>
        <v>1</v>
      </c>
    </row>
    <row r="466" spans="1:8" ht="16.5" customHeight="1">
      <c r="A466" s="809"/>
      <c r="B466" s="848"/>
      <c r="C466" s="848"/>
      <c r="D466" s="822" t="s">
        <v>400</v>
      </c>
      <c r="E466" s="823" t="s">
        <v>589</v>
      </c>
      <c r="F466" s="835">
        <v>66195</v>
      </c>
      <c r="G466" s="825">
        <v>66194</v>
      </c>
      <c r="H466" s="818">
        <f t="shared" si="27"/>
        <v>0.9999848931188157</v>
      </c>
    </row>
    <row r="467" spans="1:8" ht="16.5" customHeight="1">
      <c r="A467" s="809"/>
      <c r="B467" s="848"/>
      <c r="C467" s="848"/>
      <c r="D467" s="822" t="s">
        <v>401</v>
      </c>
      <c r="E467" s="823" t="s">
        <v>590</v>
      </c>
      <c r="F467" s="835">
        <v>8032</v>
      </c>
      <c r="G467" s="825">
        <v>8032</v>
      </c>
      <c r="H467" s="818">
        <f t="shared" si="27"/>
        <v>1</v>
      </c>
    </row>
    <row r="468" spans="1:8" ht="16.5" customHeight="1">
      <c r="A468" s="809"/>
      <c r="B468" s="848"/>
      <c r="C468" s="848"/>
      <c r="D468" s="918"/>
      <c r="E468" s="886"/>
      <c r="F468" s="886"/>
      <c r="G468" s="886"/>
      <c r="H468" s="919"/>
    </row>
    <row r="469" spans="1:8" ht="16.5" customHeight="1">
      <c r="A469" s="809"/>
      <c r="B469" s="848"/>
      <c r="C469" s="848"/>
      <c r="D469" s="1381" t="s">
        <v>592</v>
      </c>
      <c r="E469" s="1382"/>
      <c r="F469" s="835">
        <f>SUM(F470:F478)</f>
        <v>613648</v>
      </c>
      <c r="G469" s="825">
        <f>SUM(G470:G478)</f>
        <v>462940</v>
      </c>
      <c r="H469" s="818">
        <f t="shared" si="27"/>
        <v>0.7544064349594556</v>
      </c>
    </row>
    <row r="470" spans="1:8" ht="16.5" customHeight="1">
      <c r="A470" s="809"/>
      <c r="B470" s="1368"/>
      <c r="C470" s="1368"/>
      <c r="D470" s="822" t="s">
        <v>404</v>
      </c>
      <c r="E470" s="823" t="s">
        <v>594</v>
      </c>
      <c r="F470" s="835">
        <v>33081</v>
      </c>
      <c r="G470" s="825">
        <v>28138</v>
      </c>
      <c r="H470" s="818">
        <f t="shared" si="27"/>
        <v>0.850578882137783</v>
      </c>
    </row>
    <row r="471" spans="1:8" ht="16.5" customHeight="1">
      <c r="A471" s="809"/>
      <c r="B471" s="1368"/>
      <c r="C471" s="1368"/>
      <c r="D471" s="822" t="s">
        <v>405</v>
      </c>
      <c r="E471" s="823" t="s">
        <v>595</v>
      </c>
      <c r="F471" s="835">
        <v>1000</v>
      </c>
      <c r="G471" s="825">
        <v>0</v>
      </c>
      <c r="H471" s="818">
        <f t="shared" si="27"/>
        <v>0</v>
      </c>
    </row>
    <row r="472" spans="1:8" ht="16.5" customHeight="1">
      <c r="A472" s="809"/>
      <c r="B472" s="1368"/>
      <c r="C472" s="1368"/>
      <c r="D472" s="822" t="s">
        <v>406</v>
      </c>
      <c r="E472" s="823" t="s">
        <v>596</v>
      </c>
      <c r="F472" s="835">
        <v>29000</v>
      </c>
      <c r="G472" s="825">
        <v>28357</v>
      </c>
      <c r="H472" s="818">
        <f t="shared" si="27"/>
        <v>0.9778275862068966</v>
      </c>
    </row>
    <row r="473" spans="1:8" ht="16.5" customHeight="1">
      <c r="A473" s="809"/>
      <c r="B473" s="1368"/>
      <c r="C473" s="1368"/>
      <c r="D473" s="822" t="s">
        <v>408</v>
      </c>
      <c r="E473" s="823" t="s">
        <v>598</v>
      </c>
      <c r="F473" s="835">
        <v>464945</v>
      </c>
      <c r="G473" s="825">
        <v>367877</v>
      </c>
      <c r="H473" s="818">
        <f t="shared" si="27"/>
        <v>0.791226919313037</v>
      </c>
    </row>
    <row r="474" spans="1:8" ht="16.5" customHeight="1">
      <c r="A474" s="809"/>
      <c r="B474" s="827"/>
      <c r="C474" s="827"/>
      <c r="D474" s="822" t="s">
        <v>414</v>
      </c>
      <c r="E474" s="823" t="s">
        <v>604</v>
      </c>
      <c r="F474" s="835">
        <v>3622</v>
      </c>
      <c r="G474" s="825">
        <v>3621</v>
      </c>
      <c r="H474" s="818">
        <f t="shared" si="27"/>
        <v>0.999723909442297</v>
      </c>
    </row>
    <row r="475" spans="1:8" ht="16.5" customHeight="1">
      <c r="A475" s="809"/>
      <c r="B475" s="1368"/>
      <c r="C475" s="1368"/>
      <c r="D475" s="822" t="s">
        <v>415</v>
      </c>
      <c r="E475" s="823" t="s">
        <v>605</v>
      </c>
      <c r="F475" s="835">
        <v>10000</v>
      </c>
      <c r="G475" s="825">
        <v>0</v>
      </c>
      <c r="H475" s="818">
        <f t="shared" si="27"/>
        <v>0</v>
      </c>
    </row>
    <row r="476" spans="1:8" ht="16.5" customHeight="1">
      <c r="A476" s="809"/>
      <c r="B476" s="1368"/>
      <c r="C476" s="1368"/>
      <c r="D476" s="822" t="s">
        <v>417</v>
      </c>
      <c r="E476" s="823" t="s">
        <v>607</v>
      </c>
      <c r="F476" s="835">
        <v>35000</v>
      </c>
      <c r="G476" s="825">
        <v>33048</v>
      </c>
      <c r="H476" s="818">
        <f t="shared" si="27"/>
        <v>0.9442285714285714</v>
      </c>
    </row>
    <row r="477" spans="1:8" ht="16.5" customHeight="1">
      <c r="A477" s="809"/>
      <c r="B477" s="1368"/>
      <c r="C477" s="1368"/>
      <c r="D477" s="822" t="s">
        <v>418</v>
      </c>
      <c r="E477" s="829" t="s">
        <v>610</v>
      </c>
      <c r="F477" s="830">
        <v>22000</v>
      </c>
      <c r="G477" s="849">
        <v>1425</v>
      </c>
      <c r="H477" s="818">
        <f t="shared" si="27"/>
        <v>0.06477272727272727</v>
      </c>
    </row>
    <row r="478" spans="1:8" ht="16.5" customHeight="1">
      <c r="A478" s="809"/>
      <c r="B478" s="1368"/>
      <c r="C478" s="1368"/>
      <c r="D478" s="920" t="s">
        <v>458</v>
      </c>
      <c r="E478" s="823" t="s">
        <v>644</v>
      </c>
      <c r="F478" s="882">
        <v>15000</v>
      </c>
      <c r="G478" s="921">
        <v>474</v>
      </c>
      <c r="H478" s="818">
        <f t="shared" si="27"/>
        <v>0.0316</v>
      </c>
    </row>
    <row r="479" spans="1:8" ht="16.5" customHeight="1">
      <c r="A479" s="809"/>
      <c r="B479" s="827"/>
      <c r="C479" s="827"/>
      <c r="D479" s="1409"/>
      <c r="E479" s="1449"/>
      <c r="F479" s="1449"/>
      <c r="G479" s="1449"/>
      <c r="H479" s="1411"/>
    </row>
    <row r="480" spans="1:8" ht="16.5" customHeight="1">
      <c r="A480" s="809"/>
      <c r="B480" s="827"/>
      <c r="C480" s="827"/>
      <c r="D480" s="1450" t="s">
        <v>616</v>
      </c>
      <c r="E480" s="1451"/>
      <c r="F480" s="922">
        <f>SUM(F481)</f>
        <v>100</v>
      </c>
      <c r="G480" s="923">
        <f>SUM(G481)</f>
        <v>54</v>
      </c>
      <c r="H480" s="843">
        <f t="shared" si="27"/>
        <v>0.54</v>
      </c>
    </row>
    <row r="481" spans="1:8" ht="16.5" customHeight="1">
      <c r="A481" s="809"/>
      <c r="B481" s="827"/>
      <c r="C481" s="827"/>
      <c r="D481" s="1452" t="s">
        <v>617</v>
      </c>
      <c r="E481" s="1453"/>
      <c r="F481" s="882">
        <f>SUM(F482)</f>
        <v>100</v>
      </c>
      <c r="G481" s="921">
        <f>SUM(G482)</f>
        <v>54</v>
      </c>
      <c r="H481" s="818">
        <f t="shared" si="27"/>
        <v>0.54</v>
      </c>
    </row>
    <row r="482" spans="1:8" ht="16.5" customHeight="1">
      <c r="A482" s="809"/>
      <c r="B482" s="827"/>
      <c r="C482" s="827"/>
      <c r="D482" s="828" t="s">
        <v>421</v>
      </c>
      <c r="E482" s="829" t="s">
        <v>618</v>
      </c>
      <c r="F482" s="858">
        <v>100</v>
      </c>
      <c r="G482" s="924">
        <v>54</v>
      </c>
      <c r="H482" s="832">
        <f t="shared" si="27"/>
        <v>0.54</v>
      </c>
    </row>
    <row r="483" spans="1:8" ht="16.5" customHeight="1">
      <c r="A483" s="873" t="s">
        <v>464</v>
      </c>
      <c r="B483" s="1416"/>
      <c r="C483" s="1416"/>
      <c r="D483" s="1417" t="s">
        <v>709</v>
      </c>
      <c r="E483" s="1418"/>
      <c r="F483" s="874">
        <f>SUM(F484,F518,F523,F555,F560,F565)</f>
        <v>7258447</v>
      </c>
      <c r="G483" s="875">
        <f>SUM(G484,G518,G523,G555,G560,G565)</f>
        <v>6714274</v>
      </c>
      <c r="H483" s="876">
        <f t="shared" si="27"/>
        <v>0.925029004138213</v>
      </c>
    </row>
    <row r="484" spans="1:8" ht="16.5" customHeight="1">
      <c r="A484" s="809"/>
      <c r="B484" s="1419" t="s">
        <v>710</v>
      </c>
      <c r="C484" s="1419"/>
      <c r="D484" s="1407" t="s">
        <v>200</v>
      </c>
      <c r="E484" s="1408"/>
      <c r="F484" s="877">
        <f>F485+F515</f>
        <v>4273410</v>
      </c>
      <c r="G484" s="878">
        <f>G485+G515</f>
        <v>3956294</v>
      </c>
      <c r="H484" s="880">
        <f t="shared" si="27"/>
        <v>0.9257932189984112</v>
      </c>
    </row>
    <row r="485" spans="1:8" ht="16.5" customHeight="1">
      <c r="A485" s="809"/>
      <c r="B485" s="827"/>
      <c r="C485" s="827"/>
      <c r="D485" s="1386" t="s">
        <v>585</v>
      </c>
      <c r="E485" s="1387"/>
      <c r="F485" s="841">
        <f>F486+F512</f>
        <v>4253410</v>
      </c>
      <c r="G485" s="842">
        <f>G486+G512</f>
        <v>3938115</v>
      </c>
      <c r="H485" s="843">
        <f t="shared" si="27"/>
        <v>0.9258724176601832</v>
      </c>
    </row>
    <row r="486" spans="1:8" ht="16.5" customHeight="1">
      <c r="A486" s="809"/>
      <c r="B486" s="827"/>
      <c r="C486" s="827"/>
      <c r="D486" s="1364" t="s">
        <v>586</v>
      </c>
      <c r="E486" s="1388"/>
      <c r="F486" s="835">
        <f>F487+F494</f>
        <v>4244510</v>
      </c>
      <c r="G486" s="825">
        <f>G487+G494</f>
        <v>3930108</v>
      </c>
      <c r="H486" s="818">
        <f t="shared" si="27"/>
        <v>0.9259273744201333</v>
      </c>
    </row>
    <row r="487" spans="1:8" ht="16.5" customHeight="1">
      <c r="A487" s="809"/>
      <c r="B487" s="827"/>
      <c r="C487" s="827"/>
      <c r="D487" s="1366" t="s">
        <v>397</v>
      </c>
      <c r="E487" s="1389"/>
      <c r="F487" s="835">
        <f>SUM(F488:F492)</f>
        <v>3674010</v>
      </c>
      <c r="G487" s="825">
        <f>SUM(G488:G492)</f>
        <v>3393037</v>
      </c>
      <c r="H487" s="818">
        <f t="shared" si="27"/>
        <v>0.9235241602499721</v>
      </c>
    </row>
    <row r="488" spans="1:8" ht="16.5" customHeight="1">
      <c r="A488" s="809"/>
      <c r="B488" s="1368"/>
      <c r="C488" s="1368"/>
      <c r="D488" s="822" t="s">
        <v>398</v>
      </c>
      <c r="E488" s="823" t="s">
        <v>587</v>
      </c>
      <c r="F488" s="835">
        <v>2843800</v>
      </c>
      <c r="G488" s="825">
        <v>2650418</v>
      </c>
      <c r="H488" s="818">
        <f t="shared" si="27"/>
        <v>0.9319987340881919</v>
      </c>
    </row>
    <row r="489" spans="1:8" ht="16.5" customHeight="1">
      <c r="A489" s="809"/>
      <c r="B489" s="1368"/>
      <c r="C489" s="1368"/>
      <c r="D489" s="822" t="s">
        <v>399</v>
      </c>
      <c r="E489" s="823" t="s">
        <v>588</v>
      </c>
      <c r="F489" s="835">
        <v>216680</v>
      </c>
      <c r="G489" s="825">
        <v>199618</v>
      </c>
      <c r="H489" s="818">
        <f t="shared" si="27"/>
        <v>0.9212571534059443</v>
      </c>
    </row>
    <row r="490" spans="1:8" ht="16.5" customHeight="1">
      <c r="A490" s="809"/>
      <c r="B490" s="1368"/>
      <c r="C490" s="1368"/>
      <c r="D490" s="822" t="s">
        <v>400</v>
      </c>
      <c r="E490" s="823" t="s">
        <v>589</v>
      </c>
      <c r="F490" s="835">
        <v>511180</v>
      </c>
      <c r="G490" s="825">
        <v>461461</v>
      </c>
      <c r="H490" s="818">
        <f t="shared" si="27"/>
        <v>0.9027368050393207</v>
      </c>
    </row>
    <row r="491" spans="1:8" ht="16.5" customHeight="1">
      <c r="A491" s="809"/>
      <c r="B491" s="1368"/>
      <c r="C491" s="1368"/>
      <c r="D491" s="822" t="s">
        <v>401</v>
      </c>
      <c r="E491" s="823" t="s">
        <v>590</v>
      </c>
      <c r="F491" s="835">
        <v>48350</v>
      </c>
      <c r="G491" s="825">
        <v>37874</v>
      </c>
      <c r="H491" s="818">
        <f t="shared" si="27"/>
        <v>0.783329886246122</v>
      </c>
    </row>
    <row r="492" spans="1:8" ht="16.5" customHeight="1">
      <c r="A492" s="809"/>
      <c r="B492" s="1368"/>
      <c r="C492" s="1368"/>
      <c r="D492" s="822" t="s">
        <v>402</v>
      </c>
      <c r="E492" s="823" t="s">
        <v>591</v>
      </c>
      <c r="F492" s="835">
        <v>54000</v>
      </c>
      <c r="G492" s="825">
        <v>43666</v>
      </c>
      <c r="H492" s="818">
        <f t="shared" si="27"/>
        <v>0.8086296296296296</v>
      </c>
    </row>
    <row r="493" spans="1:8" ht="16.5" customHeight="1">
      <c r="A493" s="809"/>
      <c r="B493" s="827"/>
      <c r="C493" s="827"/>
      <c r="D493" s="1379"/>
      <c r="E493" s="1368"/>
      <c r="F493" s="1368"/>
      <c r="G493" s="1368"/>
      <c r="H493" s="1380"/>
    </row>
    <row r="494" spans="1:8" ht="16.5" customHeight="1">
      <c r="A494" s="809"/>
      <c r="B494" s="827"/>
      <c r="C494" s="827"/>
      <c r="D494" s="1381" t="s">
        <v>592</v>
      </c>
      <c r="E494" s="1382"/>
      <c r="F494" s="835">
        <f>SUM(F495:F510)</f>
        <v>570500</v>
      </c>
      <c r="G494" s="825">
        <f>SUM(G495:G510)</f>
        <v>537071</v>
      </c>
      <c r="H494" s="818">
        <f t="shared" si="27"/>
        <v>0.9414040315512708</v>
      </c>
    </row>
    <row r="495" spans="1:8" ht="16.5" customHeight="1">
      <c r="A495" s="809"/>
      <c r="B495" s="1368"/>
      <c r="C495" s="1368"/>
      <c r="D495" s="822" t="s">
        <v>404</v>
      </c>
      <c r="E495" s="823" t="s">
        <v>594</v>
      </c>
      <c r="F495" s="835">
        <v>112500</v>
      </c>
      <c r="G495" s="825">
        <v>112499</v>
      </c>
      <c r="H495" s="818">
        <f t="shared" si="27"/>
        <v>0.9999911111111112</v>
      </c>
    </row>
    <row r="496" spans="1:8" ht="16.5" customHeight="1">
      <c r="A496" s="809"/>
      <c r="B496" s="1368"/>
      <c r="C496" s="1368"/>
      <c r="D496" s="822" t="s">
        <v>465</v>
      </c>
      <c r="E496" s="823" t="s">
        <v>711</v>
      </c>
      <c r="F496" s="835">
        <v>2000</v>
      </c>
      <c r="G496" s="825">
        <v>1603</v>
      </c>
      <c r="H496" s="818">
        <f t="shared" si="27"/>
        <v>0.8015</v>
      </c>
    </row>
    <row r="497" spans="1:8" ht="16.5" customHeight="1">
      <c r="A497" s="809"/>
      <c r="B497" s="1368"/>
      <c r="C497" s="1368"/>
      <c r="D497" s="822" t="s">
        <v>405</v>
      </c>
      <c r="E497" s="823" t="s">
        <v>595</v>
      </c>
      <c r="F497" s="835">
        <v>96500</v>
      </c>
      <c r="G497" s="825">
        <v>83613</v>
      </c>
      <c r="H497" s="818">
        <f t="shared" si="27"/>
        <v>0.8664559585492227</v>
      </c>
    </row>
    <row r="498" spans="1:8" ht="16.5" customHeight="1">
      <c r="A498" s="809"/>
      <c r="B498" s="1368"/>
      <c r="C498" s="1368"/>
      <c r="D498" s="822" t="s">
        <v>406</v>
      </c>
      <c r="E498" s="823" t="s">
        <v>596</v>
      </c>
      <c r="F498" s="835">
        <v>27000</v>
      </c>
      <c r="G498" s="825">
        <v>20374</v>
      </c>
      <c r="H498" s="818">
        <f t="shared" si="27"/>
        <v>0.7545925925925926</v>
      </c>
    </row>
    <row r="499" spans="1:8" ht="16.5" customHeight="1">
      <c r="A499" s="809"/>
      <c r="B499" s="1368"/>
      <c r="C499" s="1368"/>
      <c r="D499" s="822" t="s">
        <v>407</v>
      </c>
      <c r="E499" s="823" t="s">
        <v>597</v>
      </c>
      <c r="F499" s="835">
        <v>4000</v>
      </c>
      <c r="G499" s="825">
        <v>2747</v>
      </c>
      <c r="H499" s="818">
        <f t="shared" si="27"/>
        <v>0.68675</v>
      </c>
    </row>
    <row r="500" spans="1:8" ht="16.5" customHeight="1">
      <c r="A500" s="809"/>
      <c r="B500" s="1368"/>
      <c r="C500" s="1368"/>
      <c r="D500" s="822" t="s">
        <v>408</v>
      </c>
      <c r="E500" s="823" t="s">
        <v>598</v>
      </c>
      <c r="F500" s="835">
        <v>103000</v>
      </c>
      <c r="G500" s="825">
        <v>95500</v>
      </c>
      <c r="H500" s="818">
        <f t="shared" si="27"/>
        <v>0.9271844660194175</v>
      </c>
    </row>
    <row r="501" spans="1:8" ht="16.5" customHeight="1">
      <c r="A501" s="809"/>
      <c r="B501" s="1368"/>
      <c r="C501" s="1368"/>
      <c r="D501" s="822" t="s">
        <v>409</v>
      </c>
      <c r="E501" s="823" t="s">
        <v>599</v>
      </c>
      <c r="F501" s="835">
        <v>6300</v>
      </c>
      <c r="G501" s="825">
        <v>5657</v>
      </c>
      <c r="H501" s="818">
        <f t="shared" si="27"/>
        <v>0.8979365079365079</v>
      </c>
    </row>
    <row r="502" spans="1:8" ht="27" customHeight="1">
      <c r="A502" s="809"/>
      <c r="B502" s="1368"/>
      <c r="C502" s="1368"/>
      <c r="D502" s="822" t="s">
        <v>410</v>
      </c>
      <c r="E502" s="823" t="s">
        <v>600</v>
      </c>
      <c r="F502" s="835">
        <v>1050</v>
      </c>
      <c r="G502" s="825">
        <v>1010</v>
      </c>
      <c r="H502" s="818">
        <f t="shared" si="27"/>
        <v>0.9619047619047619</v>
      </c>
    </row>
    <row r="503" spans="1:8" ht="25.5" customHeight="1">
      <c r="A503" s="809"/>
      <c r="B503" s="1368"/>
      <c r="C503" s="1368"/>
      <c r="D503" s="822" t="s">
        <v>411</v>
      </c>
      <c r="E503" s="823" t="s">
        <v>601</v>
      </c>
      <c r="F503" s="835">
        <v>13000</v>
      </c>
      <c r="G503" s="825">
        <v>11840</v>
      </c>
      <c r="H503" s="818">
        <f t="shared" si="27"/>
        <v>0.9107692307692308</v>
      </c>
    </row>
    <row r="504" spans="1:8" ht="25.5">
      <c r="A504" s="809"/>
      <c r="B504" s="1368"/>
      <c r="C504" s="1368"/>
      <c r="D504" s="822" t="s">
        <v>413</v>
      </c>
      <c r="E504" s="823" t="s">
        <v>603</v>
      </c>
      <c r="F504" s="835">
        <v>93000</v>
      </c>
      <c r="G504" s="825">
        <v>92232</v>
      </c>
      <c r="H504" s="818">
        <f t="shared" si="27"/>
        <v>0.991741935483871</v>
      </c>
    </row>
    <row r="505" spans="1:8" ht="16.5" customHeight="1">
      <c r="A505" s="809"/>
      <c r="B505" s="1368"/>
      <c r="C505" s="1368"/>
      <c r="D505" s="822" t="s">
        <v>414</v>
      </c>
      <c r="E505" s="823" t="s">
        <v>604</v>
      </c>
      <c r="F505" s="835">
        <v>7000</v>
      </c>
      <c r="G505" s="825">
        <v>5560</v>
      </c>
      <c r="H505" s="818">
        <f t="shared" si="27"/>
        <v>0.7942857142857143</v>
      </c>
    </row>
    <row r="506" spans="1:8" ht="16.5" customHeight="1">
      <c r="A506" s="809"/>
      <c r="B506" s="1368"/>
      <c r="C506" s="1368"/>
      <c r="D506" s="822" t="s">
        <v>415</v>
      </c>
      <c r="E506" s="823" t="s">
        <v>605</v>
      </c>
      <c r="F506" s="835">
        <v>5250</v>
      </c>
      <c r="G506" s="825">
        <v>5235</v>
      </c>
      <c r="H506" s="818">
        <f t="shared" si="27"/>
        <v>0.9971428571428571</v>
      </c>
    </row>
    <row r="507" spans="1:8" ht="16.5" customHeight="1">
      <c r="A507" s="809"/>
      <c r="B507" s="1368"/>
      <c r="C507" s="1368"/>
      <c r="D507" s="822" t="s">
        <v>416</v>
      </c>
      <c r="E507" s="823" t="s">
        <v>606</v>
      </c>
      <c r="F507" s="835">
        <v>74160</v>
      </c>
      <c r="G507" s="825">
        <v>74011</v>
      </c>
      <c r="H507" s="818">
        <f t="shared" si="27"/>
        <v>0.9979908306364617</v>
      </c>
    </row>
    <row r="508" spans="1:8" ht="16.5" customHeight="1">
      <c r="A508" s="809"/>
      <c r="B508" s="1368"/>
      <c r="C508" s="1368"/>
      <c r="D508" s="822" t="s">
        <v>417</v>
      </c>
      <c r="E508" s="823" t="s">
        <v>607</v>
      </c>
      <c r="F508" s="835">
        <v>6700</v>
      </c>
      <c r="G508" s="825">
        <v>6685</v>
      </c>
      <c r="H508" s="818">
        <f t="shared" si="27"/>
        <v>0.9977611940298508</v>
      </c>
    </row>
    <row r="509" spans="1:8" ht="16.5" customHeight="1">
      <c r="A509" s="809"/>
      <c r="B509" s="1368"/>
      <c r="C509" s="1368"/>
      <c r="D509" s="822" t="s">
        <v>418</v>
      </c>
      <c r="E509" s="823" t="s">
        <v>610</v>
      </c>
      <c r="F509" s="835">
        <v>11040</v>
      </c>
      <c r="G509" s="825">
        <v>11040</v>
      </c>
      <c r="H509" s="818">
        <f t="shared" si="27"/>
        <v>1</v>
      </c>
    </row>
    <row r="510" spans="1:8" ht="16.5" customHeight="1">
      <c r="A510" s="809"/>
      <c r="B510" s="1368"/>
      <c r="C510" s="1368"/>
      <c r="D510" s="822" t="s">
        <v>419</v>
      </c>
      <c r="E510" s="823" t="s">
        <v>613</v>
      </c>
      <c r="F510" s="835">
        <v>8000</v>
      </c>
      <c r="G510" s="825">
        <v>7465</v>
      </c>
      <c r="H510" s="818">
        <f t="shared" si="27"/>
        <v>0.933125</v>
      </c>
    </row>
    <row r="511" spans="1:8" ht="16.5" customHeight="1">
      <c r="A511" s="809"/>
      <c r="B511" s="827"/>
      <c r="C511" s="827"/>
      <c r="D511" s="1379"/>
      <c r="E511" s="1368"/>
      <c r="F511" s="1368"/>
      <c r="G511" s="1368"/>
      <c r="H511" s="1380"/>
    </row>
    <row r="512" spans="1:8" ht="16.5" customHeight="1">
      <c r="A512" s="809"/>
      <c r="B512" s="827"/>
      <c r="C512" s="827"/>
      <c r="D512" s="1390" t="s">
        <v>614</v>
      </c>
      <c r="E512" s="1391"/>
      <c r="F512" s="835">
        <f>F513</f>
        <v>8900</v>
      </c>
      <c r="G512" s="825">
        <f>G513</f>
        <v>8007</v>
      </c>
      <c r="H512" s="818">
        <f t="shared" si="27"/>
        <v>0.8996629213483146</v>
      </c>
    </row>
    <row r="513" spans="1:8" ht="16.5" customHeight="1">
      <c r="A513" s="809"/>
      <c r="B513" s="827"/>
      <c r="C513" s="827"/>
      <c r="D513" s="828" t="s">
        <v>420</v>
      </c>
      <c r="E513" s="829" t="s">
        <v>615</v>
      </c>
      <c r="F513" s="830">
        <v>8900</v>
      </c>
      <c r="G513" s="849">
        <v>8007</v>
      </c>
      <c r="H513" s="832">
        <f t="shared" si="27"/>
        <v>0.8996629213483146</v>
      </c>
    </row>
    <row r="514" spans="1:8" ht="16.5" customHeight="1">
      <c r="A514" s="809"/>
      <c r="B514" s="827"/>
      <c r="C514" s="827"/>
      <c r="D514" s="1402"/>
      <c r="E514" s="1403"/>
      <c r="F514" s="1403"/>
      <c r="G514" s="1403"/>
      <c r="H514" s="1404"/>
    </row>
    <row r="515" spans="1:8" ht="16.5" customHeight="1">
      <c r="A515" s="809"/>
      <c r="B515" s="827"/>
      <c r="C515" s="827"/>
      <c r="D515" s="1414" t="s">
        <v>638</v>
      </c>
      <c r="E515" s="1415"/>
      <c r="F515" s="813">
        <f>F516</f>
        <v>20000</v>
      </c>
      <c r="G515" s="842">
        <f>G516</f>
        <v>18179</v>
      </c>
      <c r="H515" s="815">
        <f t="shared" si="27"/>
        <v>0.90895</v>
      </c>
    </row>
    <row r="516" spans="1:8" ht="16.5" customHeight="1">
      <c r="A516" s="809"/>
      <c r="B516" s="827"/>
      <c r="C516" s="827"/>
      <c r="D516" s="1390" t="s">
        <v>617</v>
      </c>
      <c r="E516" s="1391"/>
      <c r="F516" s="835">
        <f>F517</f>
        <v>20000</v>
      </c>
      <c r="G516" s="825">
        <f>G517</f>
        <v>18179</v>
      </c>
      <c r="H516" s="818">
        <f t="shared" si="27"/>
        <v>0.90895</v>
      </c>
    </row>
    <row r="517" spans="1:8" ht="16.5" customHeight="1">
      <c r="A517" s="809"/>
      <c r="B517" s="1392"/>
      <c r="C517" s="1392"/>
      <c r="D517" s="822" t="s">
        <v>421</v>
      </c>
      <c r="E517" s="823" t="s">
        <v>618</v>
      </c>
      <c r="F517" s="835">
        <v>20000</v>
      </c>
      <c r="G517" s="825">
        <v>18179</v>
      </c>
      <c r="H517" s="818">
        <f t="shared" si="27"/>
        <v>0.90895</v>
      </c>
    </row>
    <row r="518" spans="1:8" ht="16.5" customHeight="1">
      <c r="A518" s="809"/>
      <c r="B518" s="1383" t="s">
        <v>466</v>
      </c>
      <c r="C518" s="1383"/>
      <c r="D518" s="1384" t="s">
        <v>202</v>
      </c>
      <c r="E518" s="1385"/>
      <c r="F518" s="844">
        <f aca="true" t="shared" si="28" ref="F518:G521">F519</f>
        <v>5000</v>
      </c>
      <c r="G518" s="811">
        <f t="shared" si="28"/>
        <v>5000</v>
      </c>
      <c r="H518" s="881">
        <f t="shared" si="27"/>
        <v>1</v>
      </c>
    </row>
    <row r="519" spans="1:8" ht="16.5" customHeight="1">
      <c r="A519" s="809"/>
      <c r="B519" s="1393"/>
      <c r="C519" s="1393"/>
      <c r="D519" s="1386" t="s">
        <v>585</v>
      </c>
      <c r="E519" s="1387"/>
      <c r="F519" s="841">
        <f t="shared" si="28"/>
        <v>5000</v>
      </c>
      <c r="G519" s="842">
        <f t="shared" si="28"/>
        <v>5000</v>
      </c>
      <c r="H519" s="843">
        <f t="shared" si="27"/>
        <v>1</v>
      </c>
    </row>
    <row r="520" spans="1:8" ht="16.5" customHeight="1">
      <c r="A520" s="809"/>
      <c r="B520" s="1361"/>
      <c r="C520" s="1361"/>
      <c r="D520" s="1364" t="s">
        <v>586</v>
      </c>
      <c r="E520" s="1388"/>
      <c r="F520" s="835">
        <f t="shared" si="28"/>
        <v>5000</v>
      </c>
      <c r="G520" s="825">
        <f t="shared" si="28"/>
        <v>5000</v>
      </c>
      <c r="H520" s="818">
        <f t="shared" si="27"/>
        <v>1</v>
      </c>
    </row>
    <row r="521" spans="1:8" ht="16.5" customHeight="1">
      <c r="A521" s="809"/>
      <c r="B521" s="1361"/>
      <c r="C521" s="1361"/>
      <c r="D521" s="1381" t="s">
        <v>592</v>
      </c>
      <c r="E521" s="1382"/>
      <c r="F521" s="835">
        <f t="shared" si="28"/>
        <v>5000</v>
      </c>
      <c r="G521" s="825">
        <f t="shared" si="28"/>
        <v>5000</v>
      </c>
      <c r="H521" s="818">
        <f t="shared" si="27"/>
        <v>1</v>
      </c>
    </row>
    <row r="522" spans="1:8" ht="16.5" customHeight="1">
      <c r="A522" s="809"/>
      <c r="B522" s="1394"/>
      <c r="C522" s="1394"/>
      <c r="D522" s="1022" t="s">
        <v>412</v>
      </c>
      <c r="E522" s="1007" t="s">
        <v>602</v>
      </c>
      <c r="F522" s="1125">
        <v>5000</v>
      </c>
      <c r="G522" s="1126">
        <v>5000</v>
      </c>
      <c r="H522" s="1127">
        <f t="shared" si="27"/>
        <v>1</v>
      </c>
    </row>
    <row r="523" spans="1:8" ht="16.5" customHeight="1">
      <c r="A523" s="809"/>
      <c r="B523" s="1383" t="s">
        <v>467</v>
      </c>
      <c r="C523" s="1383"/>
      <c r="D523" s="1454" t="s">
        <v>203</v>
      </c>
      <c r="E523" s="1455"/>
      <c r="F523" s="877">
        <f>F524+F552</f>
        <v>877505</v>
      </c>
      <c r="G523" s="878">
        <f>G524+G552</f>
        <v>816134</v>
      </c>
      <c r="H523" s="880">
        <f t="shared" si="27"/>
        <v>0.9300619369690201</v>
      </c>
    </row>
    <row r="524" spans="1:8" ht="16.5" customHeight="1">
      <c r="A524" s="809"/>
      <c r="B524" s="827"/>
      <c r="C524" s="827"/>
      <c r="D524" s="1386" t="s">
        <v>585</v>
      </c>
      <c r="E524" s="1387"/>
      <c r="F524" s="841">
        <f>F525+F549</f>
        <v>747505</v>
      </c>
      <c r="G524" s="842">
        <f>G525+G549</f>
        <v>686401</v>
      </c>
      <c r="H524" s="843">
        <f t="shared" si="27"/>
        <v>0.9182560651768216</v>
      </c>
    </row>
    <row r="525" spans="1:8" ht="16.5" customHeight="1">
      <c r="A525" s="809"/>
      <c r="B525" s="827"/>
      <c r="C525" s="827"/>
      <c r="D525" s="1364" t="s">
        <v>586</v>
      </c>
      <c r="E525" s="1388"/>
      <c r="F525" s="835">
        <f>F526+F533</f>
        <v>746505</v>
      </c>
      <c r="G525" s="825">
        <f>G526+G533</f>
        <v>685819</v>
      </c>
      <c r="H525" s="818">
        <f t="shared" si="27"/>
        <v>0.9187065056496607</v>
      </c>
    </row>
    <row r="526" spans="1:8" ht="16.5" customHeight="1">
      <c r="A526" s="809"/>
      <c r="B526" s="827"/>
      <c r="C526" s="827"/>
      <c r="D526" s="1366" t="s">
        <v>397</v>
      </c>
      <c r="E526" s="1389"/>
      <c r="F526" s="835">
        <f>SUM(F527:F531)</f>
        <v>462190</v>
      </c>
      <c r="G526" s="825">
        <f>SUM(G527:G531)</f>
        <v>434758</v>
      </c>
      <c r="H526" s="818">
        <f t="shared" si="27"/>
        <v>0.9406477855427422</v>
      </c>
    </row>
    <row r="527" spans="1:8" ht="16.5" customHeight="1">
      <c r="A527" s="809"/>
      <c r="B527" s="1368"/>
      <c r="C527" s="1368"/>
      <c r="D527" s="822" t="s">
        <v>398</v>
      </c>
      <c r="E527" s="823" t="s">
        <v>587</v>
      </c>
      <c r="F527" s="835">
        <v>348650</v>
      </c>
      <c r="G527" s="825">
        <v>327223</v>
      </c>
      <c r="H527" s="818">
        <f t="shared" si="27"/>
        <v>0.9385429513839094</v>
      </c>
    </row>
    <row r="528" spans="1:8" ht="16.5" customHeight="1">
      <c r="A528" s="809"/>
      <c r="B528" s="1368"/>
      <c r="C528" s="1368"/>
      <c r="D528" s="822" t="s">
        <v>399</v>
      </c>
      <c r="E528" s="823" t="s">
        <v>588</v>
      </c>
      <c r="F528" s="835">
        <v>23900</v>
      </c>
      <c r="G528" s="825">
        <v>23899</v>
      </c>
      <c r="H528" s="818">
        <f t="shared" si="27"/>
        <v>0.9999581589958159</v>
      </c>
    </row>
    <row r="529" spans="1:8" ht="16.5" customHeight="1">
      <c r="A529" s="809"/>
      <c r="B529" s="1368"/>
      <c r="C529" s="1368"/>
      <c r="D529" s="822" t="s">
        <v>400</v>
      </c>
      <c r="E529" s="823" t="s">
        <v>589</v>
      </c>
      <c r="F529" s="835">
        <v>67280</v>
      </c>
      <c r="G529" s="825">
        <v>62152</v>
      </c>
      <c r="H529" s="818">
        <f t="shared" si="27"/>
        <v>0.9237812128418549</v>
      </c>
    </row>
    <row r="530" spans="1:8" ht="16.5" customHeight="1">
      <c r="A530" s="809"/>
      <c r="B530" s="1368"/>
      <c r="C530" s="1368"/>
      <c r="D530" s="822" t="s">
        <v>401</v>
      </c>
      <c r="E530" s="823" t="s">
        <v>590</v>
      </c>
      <c r="F530" s="835">
        <v>7360</v>
      </c>
      <c r="G530" s="825">
        <v>6574</v>
      </c>
      <c r="H530" s="818">
        <f t="shared" si="27"/>
        <v>0.8932065217391304</v>
      </c>
    </row>
    <row r="531" spans="1:8" ht="16.5" customHeight="1">
      <c r="A531" s="809"/>
      <c r="B531" s="1368"/>
      <c r="C531" s="1368"/>
      <c r="D531" s="822" t="s">
        <v>402</v>
      </c>
      <c r="E531" s="823" t="s">
        <v>591</v>
      </c>
      <c r="F531" s="835">
        <v>15000</v>
      </c>
      <c r="G531" s="825">
        <v>14910</v>
      </c>
      <c r="H531" s="818">
        <f t="shared" si="27"/>
        <v>0.994</v>
      </c>
    </row>
    <row r="532" spans="1:8" ht="16.5" customHeight="1">
      <c r="A532" s="809"/>
      <c r="B532" s="827"/>
      <c r="C532" s="827"/>
      <c r="D532" s="1379"/>
      <c r="E532" s="1368"/>
      <c r="F532" s="1368"/>
      <c r="G532" s="1368"/>
      <c r="H532" s="1380"/>
    </row>
    <row r="533" spans="1:8" ht="16.5" customHeight="1">
      <c r="A533" s="809"/>
      <c r="B533" s="827"/>
      <c r="C533" s="827"/>
      <c r="D533" s="1381" t="s">
        <v>592</v>
      </c>
      <c r="E533" s="1382"/>
      <c r="F533" s="835">
        <f>SUM(F534:F547)</f>
        <v>284315</v>
      </c>
      <c r="G533" s="825">
        <f>SUM(G534:G547)</f>
        <v>251061</v>
      </c>
      <c r="H533" s="818">
        <f t="shared" si="27"/>
        <v>0.883038179484023</v>
      </c>
    </row>
    <row r="534" spans="1:8" ht="16.5" customHeight="1">
      <c r="A534" s="809"/>
      <c r="B534" s="1368"/>
      <c r="C534" s="1368"/>
      <c r="D534" s="822" t="s">
        <v>404</v>
      </c>
      <c r="E534" s="823" t="s">
        <v>594</v>
      </c>
      <c r="F534" s="835">
        <v>35455</v>
      </c>
      <c r="G534" s="825">
        <v>25298</v>
      </c>
      <c r="H534" s="818">
        <f t="shared" si="27"/>
        <v>0.7135241855873643</v>
      </c>
    </row>
    <row r="535" spans="1:8" ht="16.5" customHeight="1">
      <c r="A535" s="809"/>
      <c r="B535" s="1368"/>
      <c r="C535" s="1368"/>
      <c r="D535" s="822" t="s">
        <v>405</v>
      </c>
      <c r="E535" s="823" t="s">
        <v>595</v>
      </c>
      <c r="F535" s="835">
        <v>21500</v>
      </c>
      <c r="G535" s="825">
        <v>20175</v>
      </c>
      <c r="H535" s="818">
        <f t="shared" si="27"/>
        <v>0.9383720930232559</v>
      </c>
    </row>
    <row r="536" spans="1:8" ht="16.5" customHeight="1">
      <c r="A536" s="809"/>
      <c r="B536" s="1368"/>
      <c r="C536" s="1368"/>
      <c r="D536" s="822" t="s">
        <v>406</v>
      </c>
      <c r="E536" s="823" t="s">
        <v>596</v>
      </c>
      <c r="F536" s="835">
        <v>9800</v>
      </c>
      <c r="G536" s="825">
        <v>3372</v>
      </c>
      <c r="H536" s="818">
        <f t="shared" si="27"/>
        <v>0.34408163265306124</v>
      </c>
    </row>
    <row r="537" spans="1:8" ht="16.5" customHeight="1">
      <c r="A537" s="809"/>
      <c r="B537" s="1368"/>
      <c r="C537" s="1368"/>
      <c r="D537" s="822" t="s">
        <v>407</v>
      </c>
      <c r="E537" s="823" t="s">
        <v>597</v>
      </c>
      <c r="F537" s="835">
        <v>300</v>
      </c>
      <c r="G537" s="825">
        <v>0</v>
      </c>
      <c r="H537" s="818">
        <f aca="true" t="shared" si="29" ref="H537:H600">G537/F537</f>
        <v>0</v>
      </c>
    </row>
    <row r="538" spans="1:8" ht="16.5" customHeight="1">
      <c r="A538" s="809"/>
      <c r="B538" s="1368"/>
      <c r="C538" s="1368"/>
      <c r="D538" s="822" t="s">
        <v>408</v>
      </c>
      <c r="E538" s="823" t="s">
        <v>598</v>
      </c>
      <c r="F538" s="835">
        <v>135140</v>
      </c>
      <c r="G538" s="825">
        <v>129273</v>
      </c>
      <c r="H538" s="818">
        <f t="shared" si="29"/>
        <v>0.9565857629125352</v>
      </c>
    </row>
    <row r="539" spans="1:8" ht="16.5" customHeight="1">
      <c r="A539" s="809"/>
      <c r="B539" s="1368"/>
      <c r="C539" s="1368"/>
      <c r="D539" s="822" t="s">
        <v>409</v>
      </c>
      <c r="E539" s="823" t="s">
        <v>599</v>
      </c>
      <c r="F539" s="835">
        <v>2600</v>
      </c>
      <c r="G539" s="825">
        <v>2520</v>
      </c>
      <c r="H539" s="818">
        <f t="shared" si="29"/>
        <v>0.9692307692307692</v>
      </c>
    </row>
    <row r="540" spans="1:8" ht="25.5" customHeight="1">
      <c r="A540" s="809"/>
      <c r="B540" s="1368"/>
      <c r="C540" s="1368"/>
      <c r="D540" s="822" t="s">
        <v>411</v>
      </c>
      <c r="E540" s="823" t="s">
        <v>601</v>
      </c>
      <c r="F540" s="835">
        <v>1800</v>
      </c>
      <c r="G540" s="825">
        <v>1309</v>
      </c>
      <c r="H540" s="818">
        <f t="shared" si="29"/>
        <v>0.7272222222222222</v>
      </c>
    </row>
    <row r="541" spans="1:8" ht="26.25" customHeight="1">
      <c r="A541" s="809"/>
      <c r="B541" s="1368"/>
      <c r="C541" s="1368"/>
      <c r="D541" s="822" t="s">
        <v>413</v>
      </c>
      <c r="E541" s="823" t="s">
        <v>603</v>
      </c>
      <c r="F541" s="835">
        <v>32300</v>
      </c>
      <c r="G541" s="825">
        <v>32296</v>
      </c>
      <c r="H541" s="818">
        <f t="shared" si="29"/>
        <v>0.9998761609907121</v>
      </c>
    </row>
    <row r="542" spans="1:8" ht="16.5" customHeight="1">
      <c r="A542" s="809"/>
      <c r="B542" s="1368"/>
      <c r="C542" s="1368"/>
      <c r="D542" s="822" t="s">
        <v>414</v>
      </c>
      <c r="E542" s="823" t="s">
        <v>604</v>
      </c>
      <c r="F542" s="835">
        <v>6000</v>
      </c>
      <c r="G542" s="825">
        <v>2285</v>
      </c>
      <c r="H542" s="818">
        <f t="shared" si="29"/>
        <v>0.38083333333333336</v>
      </c>
    </row>
    <row r="543" spans="1:8" ht="16.5" customHeight="1">
      <c r="A543" s="809"/>
      <c r="B543" s="827"/>
      <c r="C543" s="827"/>
      <c r="D543" s="822" t="s">
        <v>415</v>
      </c>
      <c r="E543" s="823" t="s">
        <v>605</v>
      </c>
      <c r="F543" s="835">
        <v>2300</v>
      </c>
      <c r="G543" s="825">
        <v>1398</v>
      </c>
      <c r="H543" s="818">
        <f t="shared" si="29"/>
        <v>0.6078260869565217</v>
      </c>
    </row>
    <row r="544" spans="1:8" ht="16.5" customHeight="1">
      <c r="A544" s="809"/>
      <c r="B544" s="1368"/>
      <c r="C544" s="1368"/>
      <c r="D544" s="822" t="s">
        <v>416</v>
      </c>
      <c r="E544" s="823" t="s">
        <v>606</v>
      </c>
      <c r="F544" s="835">
        <v>7480</v>
      </c>
      <c r="G544" s="825">
        <v>6381</v>
      </c>
      <c r="H544" s="818">
        <f t="shared" si="29"/>
        <v>0.8530748663101604</v>
      </c>
    </row>
    <row r="545" spans="1:8" ht="16.5" customHeight="1">
      <c r="A545" s="809"/>
      <c r="B545" s="827"/>
      <c r="C545" s="827"/>
      <c r="D545" s="822" t="s">
        <v>418</v>
      </c>
      <c r="E545" s="823" t="s">
        <v>610</v>
      </c>
      <c r="F545" s="835">
        <v>17</v>
      </c>
      <c r="G545" s="825">
        <v>17</v>
      </c>
      <c r="H545" s="818">
        <f t="shared" si="29"/>
        <v>1</v>
      </c>
    </row>
    <row r="546" spans="1:8" ht="16.5" customHeight="1">
      <c r="A546" s="809"/>
      <c r="B546" s="1368"/>
      <c r="C546" s="1368"/>
      <c r="D546" s="822" t="s">
        <v>611</v>
      </c>
      <c r="E546" s="823" t="s">
        <v>712</v>
      </c>
      <c r="F546" s="835">
        <v>20623</v>
      </c>
      <c r="G546" s="825">
        <v>20623</v>
      </c>
      <c r="H546" s="818">
        <f t="shared" si="29"/>
        <v>1</v>
      </c>
    </row>
    <row r="547" spans="1:8" ht="16.5" customHeight="1">
      <c r="A547" s="809"/>
      <c r="B547" s="1368"/>
      <c r="C547" s="1368"/>
      <c r="D547" s="828" t="s">
        <v>419</v>
      </c>
      <c r="E547" s="829" t="s">
        <v>613</v>
      </c>
      <c r="F547" s="830">
        <v>9000</v>
      </c>
      <c r="G547" s="849">
        <v>6114</v>
      </c>
      <c r="H547" s="832">
        <f t="shared" si="29"/>
        <v>0.6793333333333333</v>
      </c>
    </row>
    <row r="548" spans="1:8" ht="16.5" customHeight="1">
      <c r="A548" s="809"/>
      <c r="B548" s="827"/>
      <c r="C548" s="827"/>
      <c r="D548" s="1402"/>
      <c r="E548" s="1403"/>
      <c r="F548" s="1403"/>
      <c r="G548" s="1403"/>
      <c r="H548" s="1404"/>
    </row>
    <row r="549" spans="1:8" ht="16.5" customHeight="1">
      <c r="A549" s="809"/>
      <c r="B549" s="827"/>
      <c r="C549" s="827"/>
      <c r="D549" s="1456" t="s">
        <v>614</v>
      </c>
      <c r="E549" s="1457"/>
      <c r="F549" s="838">
        <f>F550</f>
        <v>1000</v>
      </c>
      <c r="G549" s="839">
        <f>G550</f>
        <v>582</v>
      </c>
      <c r="H549" s="840">
        <f t="shared" si="29"/>
        <v>0.582</v>
      </c>
    </row>
    <row r="550" spans="1:8" ht="16.5" customHeight="1">
      <c r="A550" s="809"/>
      <c r="B550" s="827"/>
      <c r="C550" s="827"/>
      <c r="D550" s="822" t="s">
        <v>420</v>
      </c>
      <c r="E550" s="823" t="s">
        <v>615</v>
      </c>
      <c r="F550" s="835">
        <v>1000</v>
      </c>
      <c r="G550" s="825">
        <v>582</v>
      </c>
      <c r="H550" s="818">
        <f t="shared" si="29"/>
        <v>0.582</v>
      </c>
    </row>
    <row r="551" spans="1:8" ht="16.5" customHeight="1">
      <c r="A551" s="809"/>
      <c r="B551" s="827"/>
      <c r="C551" s="827"/>
      <c r="D551" s="1379"/>
      <c r="E551" s="1368"/>
      <c r="F551" s="1368"/>
      <c r="G551" s="1368"/>
      <c r="H551" s="1380"/>
    </row>
    <row r="552" spans="1:8" ht="16.5" customHeight="1">
      <c r="A552" s="809"/>
      <c r="B552" s="827"/>
      <c r="C552" s="827"/>
      <c r="D552" s="1395" t="s">
        <v>616</v>
      </c>
      <c r="E552" s="1396"/>
      <c r="F552" s="841">
        <f>F553</f>
        <v>130000</v>
      </c>
      <c r="G552" s="842">
        <f>G553</f>
        <v>129733</v>
      </c>
      <c r="H552" s="843">
        <f t="shared" si="29"/>
        <v>0.9979461538461538</v>
      </c>
    </row>
    <row r="553" spans="1:8" ht="16.5" customHeight="1">
      <c r="A553" s="809"/>
      <c r="B553" s="827"/>
      <c r="C553" s="827"/>
      <c r="D553" s="1390" t="s">
        <v>617</v>
      </c>
      <c r="E553" s="1391"/>
      <c r="F553" s="835">
        <f>F554</f>
        <v>130000</v>
      </c>
      <c r="G553" s="825">
        <f>G554</f>
        <v>129733</v>
      </c>
      <c r="H553" s="818">
        <f t="shared" si="29"/>
        <v>0.9979461538461538</v>
      </c>
    </row>
    <row r="554" spans="1:8" ht="16.5" customHeight="1">
      <c r="A554" s="809"/>
      <c r="B554" s="1392"/>
      <c r="C554" s="1392"/>
      <c r="D554" s="822" t="s">
        <v>421</v>
      </c>
      <c r="E554" s="823" t="s">
        <v>618</v>
      </c>
      <c r="F554" s="835">
        <v>130000</v>
      </c>
      <c r="G554" s="825">
        <v>129733</v>
      </c>
      <c r="H554" s="818">
        <f t="shared" si="29"/>
        <v>0.9979461538461538</v>
      </c>
    </row>
    <row r="555" spans="1:8" ht="16.5" customHeight="1">
      <c r="A555" s="809"/>
      <c r="B555" s="1383" t="s">
        <v>468</v>
      </c>
      <c r="C555" s="1383"/>
      <c r="D555" s="1384" t="s">
        <v>206</v>
      </c>
      <c r="E555" s="1385"/>
      <c r="F555" s="844">
        <f aca="true" t="shared" si="30" ref="F555:G557">F556</f>
        <v>704330</v>
      </c>
      <c r="G555" s="811">
        <f t="shared" si="30"/>
        <v>544359</v>
      </c>
      <c r="H555" s="863">
        <f t="shared" si="29"/>
        <v>0.7728749307852854</v>
      </c>
    </row>
    <row r="556" spans="1:8" ht="16.5" customHeight="1">
      <c r="A556" s="809"/>
      <c r="B556" s="1393"/>
      <c r="C556" s="1393"/>
      <c r="D556" s="1386" t="s">
        <v>585</v>
      </c>
      <c r="E556" s="1387"/>
      <c r="F556" s="841">
        <f t="shared" si="30"/>
        <v>704330</v>
      </c>
      <c r="G556" s="842">
        <f t="shared" si="30"/>
        <v>544359</v>
      </c>
      <c r="H556" s="843">
        <f t="shared" si="29"/>
        <v>0.7728749307852854</v>
      </c>
    </row>
    <row r="557" spans="1:8" ht="16.5" customHeight="1">
      <c r="A557" s="809"/>
      <c r="B557" s="1361"/>
      <c r="C557" s="1361"/>
      <c r="D557" s="1364" t="s">
        <v>586</v>
      </c>
      <c r="E557" s="1388"/>
      <c r="F557" s="835">
        <f t="shared" si="30"/>
        <v>704330</v>
      </c>
      <c r="G557" s="825">
        <f t="shared" si="30"/>
        <v>544359</v>
      </c>
      <c r="H557" s="818">
        <f t="shared" si="29"/>
        <v>0.7728749307852854</v>
      </c>
    </row>
    <row r="558" spans="1:8" ht="16.5" customHeight="1">
      <c r="A558" s="809"/>
      <c r="B558" s="1361"/>
      <c r="C558" s="1361"/>
      <c r="D558" s="1381" t="s">
        <v>592</v>
      </c>
      <c r="E558" s="1382"/>
      <c r="F558" s="835">
        <f>SUM(F559:F559)</f>
        <v>704330</v>
      </c>
      <c r="G558" s="825">
        <f>SUM(G559:G559)</f>
        <v>544359</v>
      </c>
      <c r="H558" s="818">
        <f t="shared" si="29"/>
        <v>0.7728749307852854</v>
      </c>
    </row>
    <row r="559" spans="1:8" ht="16.5" customHeight="1">
      <c r="A559" s="809"/>
      <c r="B559" s="1394"/>
      <c r="C559" s="1394"/>
      <c r="D559" s="822" t="s">
        <v>408</v>
      </c>
      <c r="E559" s="823" t="s">
        <v>598</v>
      </c>
      <c r="F559" s="835">
        <v>704330</v>
      </c>
      <c r="G559" s="825">
        <v>544359</v>
      </c>
      <c r="H559" s="818">
        <f t="shared" si="29"/>
        <v>0.7728749307852854</v>
      </c>
    </row>
    <row r="560" spans="1:8" ht="16.5" customHeight="1">
      <c r="A560" s="809"/>
      <c r="B560" s="1383" t="s">
        <v>469</v>
      </c>
      <c r="C560" s="1383"/>
      <c r="D560" s="1384" t="s">
        <v>33</v>
      </c>
      <c r="E560" s="1385"/>
      <c r="F560" s="844">
        <f>F561</f>
        <v>1234202</v>
      </c>
      <c r="G560" s="811">
        <f>G561</f>
        <v>1234201</v>
      </c>
      <c r="H560" s="881">
        <f t="shared" si="29"/>
        <v>0.999999189759861</v>
      </c>
    </row>
    <row r="561" spans="1:8" ht="16.5" customHeight="1">
      <c r="A561" s="809"/>
      <c r="B561" s="1393"/>
      <c r="C561" s="1393"/>
      <c r="D561" s="1386" t="s">
        <v>585</v>
      </c>
      <c r="E561" s="1387"/>
      <c r="F561" s="841">
        <f aca="true" t="shared" si="31" ref="F561:G563">F562</f>
        <v>1234202</v>
      </c>
      <c r="G561" s="842">
        <f t="shared" si="31"/>
        <v>1234201</v>
      </c>
      <c r="H561" s="843">
        <f t="shared" si="29"/>
        <v>0.999999189759861</v>
      </c>
    </row>
    <row r="562" spans="1:8" ht="16.5" customHeight="1">
      <c r="A562" s="809"/>
      <c r="B562" s="1361"/>
      <c r="C562" s="1361"/>
      <c r="D562" s="1364" t="s">
        <v>586</v>
      </c>
      <c r="E562" s="1388"/>
      <c r="F562" s="835">
        <f t="shared" si="31"/>
        <v>1234202</v>
      </c>
      <c r="G562" s="825">
        <f t="shared" si="31"/>
        <v>1234201</v>
      </c>
      <c r="H562" s="818">
        <f t="shared" si="29"/>
        <v>0.999999189759861</v>
      </c>
    </row>
    <row r="563" spans="1:8" ht="16.5" customHeight="1">
      <c r="A563" s="809"/>
      <c r="B563" s="1361"/>
      <c r="C563" s="1361"/>
      <c r="D563" s="1381" t="s">
        <v>592</v>
      </c>
      <c r="E563" s="1382"/>
      <c r="F563" s="835">
        <f t="shared" si="31"/>
        <v>1234202</v>
      </c>
      <c r="G563" s="825">
        <f t="shared" si="31"/>
        <v>1234201</v>
      </c>
      <c r="H563" s="818">
        <f t="shared" si="29"/>
        <v>0.999999189759861</v>
      </c>
    </row>
    <row r="564" spans="1:8" ht="16.5" customHeight="1">
      <c r="A564" s="809"/>
      <c r="B564" s="1361"/>
      <c r="C564" s="1361"/>
      <c r="D564" s="822" t="s">
        <v>406</v>
      </c>
      <c r="E564" s="823" t="s">
        <v>596</v>
      </c>
      <c r="F564" s="835">
        <v>1234202</v>
      </c>
      <c r="G564" s="825">
        <v>1234201</v>
      </c>
      <c r="H564" s="818">
        <f t="shared" si="29"/>
        <v>0.999999189759861</v>
      </c>
    </row>
    <row r="565" spans="1:8" ht="16.5" customHeight="1">
      <c r="A565" s="809"/>
      <c r="B565" s="1383" t="s">
        <v>470</v>
      </c>
      <c r="C565" s="1383"/>
      <c r="D565" s="1384" t="s">
        <v>15</v>
      </c>
      <c r="E565" s="1385"/>
      <c r="F565" s="844">
        <f>F566+F571</f>
        <v>164000</v>
      </c>
      <c r="G565" s="811">
        <f>G566+G571</f>
        <v>158286</v>
      </c>
      <c r="H565" s="881">
        <f t="shared" si="29"/>
        <v>0.9651585365853659</v>
      </c>
    </row>
    <row r="566" spans="1:8" ht="16.5" customHeight="1">
      <c r="A566" s="809"/>
      <c r="B566" s="1393"/>
      <c r="C566" s="1393"/>
      <c r="D566" s="1386" t="s">
        <v>585</v>
      </c>
      <c r="E566" s="1387"/>
      <c r="F566" s="841">
        <f aca="true" t="shared" si="32" ref="F566:G568">F567</f>
        <v>100000</v>
      </c>
      <c r="G566" s="842">
        <f t="shared" si="32"/>
        <v>99984</v>
      </c>
      <c r="H566" s="843">
        <f t="shared" si="29"/>
        <v>0.99984</v>
      </c>
    </row>
    <row r="567" spans="1:8" ht="16.5" customHeight="1">
      <c r="A567" s="809"/>
      <c r="B567" s="1361"/>
      <c r="C567" s="1361"/>
      <c r="D567" s="1364" t="s">
        <v>586</v>
      </c>
      <c r="E567" s="1388"/>
      <c r="F567" s="835">
        <f t="shared" si="32"/>
        <v>100000</v>
      </c>
      <c r="G567" s="825">
        <f t="shared" si="32"/>
        <v>99984</v>
      </c>
      <c r="H567" s="818">
        <f t="shared" si="29"/>
        <v>0.99984</v>
      </c>
    </row>
    <row r="568" spans="1:8" ht="16.5" customHeight="1">
      <c r="A568" s="809"/>
      <c r="B568" s="1361"/>
      <c r="C568" s="1361"/>
      <c r="D568" s="1381" t="s">
        <v>592</v>
      </c>
      <c r="E568" s="1382"/>
      <c r="F568" s="835">
        <f t="shared" si="32"/>
        <v>100000</v>
      </c>
      <c r="G568" s="825">
        <f t="shared" si="32"/>
        <v>99984</v>
      </c>
      <c r="H568" s="818">
        <f t="shared" si="29"/>
        <v>0.99984</v>
      </c>
    </row>
    <row r="569" spans="1:8" ht="16.5" customHeight="1">
      <c r="A569" s="809"/>
      <c r="B569" s="1361"/>
      <c r="C569" s="1361"/>
      <c r="D569" s="822" t="s">
        <v>406</v>
      </c>
      <c r="E569" s="823" t="s">
        <v>596</v>
      </c>
      <c r="F569" s="835">
        <v>100000</v>
      </c>
      <c r="G569" s="825">
        <v>99984</v>
      </c>
      <c r="H569" s="818">
        <f t="shared" si="29"/>
        <v>0.99984</v>
      </c>
    </row>
    <row r="570" spans="1:8" ht="16.5" customHeight="1">
      <c r="A570" s="809"/>
      <c r="B570" s="1361"/>
      <c r="C570" s="1361"/>
      <c r="D570" s="1409"/>
      <c r="E570" s="1449"/>
      <c r="F570" s="1449"/>
      <c r="G570" s="1449"/>
      <c r="H570" s="1411"/>
    </row>
    <row r="571" spans="1:8" ht="16.5" customHeight="1">
      <c r="A571" s="809"/>
      <c r="B571" s="1361"/>
      <c r="C571" s="1361"/>
      <c r="D571" s="1460" t="s">
        <v>638</v>
      </c>
      <c r="E571" s="1461"/>
      <c r="F571" s="841">
        <f>F572</f>
        <v>64000</v>
      </c>
      <c r="G571" s="842">
        <f>G572</f>
        <v>58302</v>
      </c>
      <c r="H571" s="843">
        <f t="shared" si="29"/>
        <v>0.91096875</v>
      </c>
    </row>
    <row r="572" spans="1:8" ht="16.5" customHeight="1">
      <c r="A572" s="809"/>
      <c r="B572" s="1361"/>
      <c r="C572" s="1361"/>
      <c r="D572" s="1456" t="s">
        <v>617</v>
      </c>
      <c r="E572" s="1457"/>
      <c r="F572" s="838">
        <f>F573</f>
        <v>64000</v>
      </c>
      <c r="G572" s="825">
        <f>G573</f>
        <v>58302</v>
      </c>
      <c r="H572" s="840">
        <f t="shared" si="29"/>
        <v>0.91096875</v>
      </c>
    </row>
    <row r="573" spans="1:8" ht="16.5" customHeight="1">
      <c r="A573" s="809"/>
      <c r="B573" s="1361"/>
      <c r="C573" s="1361"/>
      <c r="D573" s="828" t="s">
        <v>425</v>
      </c>
      <c r="E573" s="829" t="s">
        <v>626</v>
      </c>
      <c r="F573" s="830">
        <v>64000</v>
      </c>
      <c r="G573" s="849">
        <v>58302</v>
      </c>
      <c r="H573" s="832">
        <f t="shared" si="29"/>
        <v>0.91096875</v>
      </c>
    </row>
    <row r="574" spans="1:8" ht="16.5" customHeight="1">
      <c r="A574" s="873" t="s">
        <v>713</v>
      </c>
      <c r="B574" s="1416"/>
      <c r="C574" s="1416"/>
      <c r="D574" s="1417" t="s">
        <v>714</v>
      </c>
      <c r="E574" s="1418"/>
      <c r="F574" s="874">
        <f>F575</f>
        <v>100850970</v>
      </c>
      <c r="G574" s="875">
        <f>G575</f>
        <v>81312539</v>
      </c>
      <c r="H574" s="876">
        <f t="shared" si="29"/>
        <v>0.8062643224948655</v>
      </c>
    </row>
    <row r="575" spans="1:8" ht="16.5" customHeight="1">
      <c r="A575" s="809"/>
      <c r="B575" s="1419" t="s">
        <v>715</v>
      </c>
      <c r="C575" s="1419"/>
      <c r="D575" s="1407" t="s">
        <v>15</v>
      </c>
      <c r="E575" s="1408"/>
      <c r="F575" s="877">
        <f>F576+F587</f>
        <v>100850970</v>
      </c>
      <c r="G575" s="878">
        <f>G576+G587</f>
        <v>81312539</v>
      </c>
      <c r="H575" s="880">
        <f t="shared" si="29"/>
        <v>0.8062643224948655</v>
      </c>
    </row>
    <row r="576" spans="1:8" ht="16.5" customHeight="1">
      <c r="A576" s="809"/>
      <c r="B576" s="1393"/>
      <c r="C576" s="1393"/>
      <c r="D576" s="1386" t="s">
        <v>585</v>
      </c>
      <c r="E576" s="1387"/>
      <c r="F576" s="841">
        <f>F577+F585</f>
        <v>268952</v>
      </c>
      <c r="G576" s="842">
        <f>G577+G585</f>
        <v>82220</v>
      </c>
      <c r="H576" s="843">
        <f t="shared" si="29"/>
        <v>0.30570510723103006</v>
      </c>
    </row>
    <row r="577" spans="1:8" ht="16.5" customHeight="1">
      <c r="A577" s="809"/>
      <c r="B577" s="1361"/>
      <c r="C577" s="1361"/>
      <c r="D577" s="1364" t="s">
        <v>586</v>
      </c>
      <c r="E577" s="1388"/>
      <c r="F577" s="835">
        <f>F578</f>
        <v>235839</v>
      </c>
      <c r="G577" s="825">
        <f>G578</f>
        <v>49109</v>
      </c>
      <c r="H577" s="818">
        <f t="shared" si="29"/>
        <v>0.20823103897150175</v>
      </c>
    </row>
    <row r="578" spans="1:8" ht="16.5" customHeight="1">
      <c r="A578" s="809"/>
      <c r="B578" s="1361"/>
      <c r="C578" s="1361"/>
      <c r="D578" s="1381" t="s">
        <v>592</v>
      </c>
      <c r="E578" s="1382"/>
      <c r="F578" s="835">
        <f>SUM(F579:F583)</f>
        <v>235839</v>
      </c>
      <c r="G578" s="825">
        <f>SUM(G579:G583)</f>
        <v>49109</v>
      </c>
      <c r="H578" s="818">
        <f t="shared" si="29"/>
        <v>0.20823103897150175</v>
      </c>
    </row>
    <row r="579" spans="1:8" ht="16.5" customHeight="1">
      <c r="A579" s="809"/>
      <c r="B579" s="1361"/>
      <c r="C579" s="1361"/>
      <c r="D579" s="822" t="s">
        <v>404</v>
      </c>
      <c r="E579" s="823" t="s">
        <v>594</v>
      </c>
      <c r="F579" s="835">
        <v>15000</v>
      </c>
      <c r="G579" s="825">
        <v>0</v>
      </c>
      <c r="H579" s="818">
        <f t="shared" si="29"/>
        <v>0</v>
      </c>
    </row>
    <row r="580" spans="1:8" ht="16.5" customHeight="1">
      <c r="A580" s="809"/>
      <c r="B580" s="1361"/>
      <c r="C580" s="1361"/>
      <c r="D580" s="822" t="s">
        <v>405</v>
      </c>
      <c r="E580" s="823" t="s">
        <v>595</v>
      </c>
      <c r="F580" s="835">
        <v>32000</v>
      </c>
      <c r="G580" s="825">
        <v>26938</v>
      </c>
      <c r="H580" s="818">
        <f t="shared" si="29"/>
        <v>0.8418125</v>
      </c>
    </row>
    <row r="581" spans="1:8" ht="16.5" customHeight="1">
      <c r="A581" s="809"/>
      <c r="B581" s="1361"/>
      <c r="C581" s="1361"/>
      <c r="D581" s="822" t="s">
        <v>408</v>
      </c>
      <c r="E581" s="823" t="s">
        <v>598</v>
      </c>
      <c r="F581" s="835">
        <v>70839</v>
      </c>
      <c r="G581" s="825">
        <v>19219</v>
      </c>
      <c r="H581" s="818">
        <f t="shared" si="29"/>
        <v>0.2713053543951778</v>
      </c>
    </row>
    <row r="582" spans="1:8" ht="16.5" customHeight="1">
      <c r="A582" s="809"/>
      <c r="B582" s="1361"/>
      <c r="C582" s="1361"/>
      <c r="D582" s="822" t="s">
        <v>409</v>
      </c>
      <c r="E582" s="823" t="s">
        <v>599</v>
      </c>
      <c r="F582" s="835">
        <v>18000</v>
      </c>
      <c r="G582" s="825">
        <v>2952</v>
      </c>
      <c r="H582" s="818">
        <f t="shared" si="29"/>
        <v>0.164</v>
      </c>
    </row>
    <row r="583" spans="1:8" ht="16.5" customHeight="1">
      <c r="A583" s="809"/>
      <c r="B583" s="1361"/>
      <c r="C583" s="1361"/>
      <c r="D583" s="822" t="s">
        <v>412</v>
      </c>
      <c r="E583" s="823" t="s">
        <v>602</v>
      </c>
      <c r="F583" s="835">
        <v>100000</v>
      </c>
      <c r="G583" s="825">
        <v>0</v>
      </c>
      <c r="H583" s="818">
        <f t="shared" si="29"/>
        <v>0</v>
      </c>
    </row>
    <row r="584" spans="1:8" ht="16.5" customHeight="1">
      <c r="A584" s="809"/>
      <c r="B584" s="848"/>
      <c r="C584" s="848"/>
      <c r="D584" s="1379"/>
      <c r="E584" s="1368"/>
      <c r="F584" s="1368"/>
      <c r="G584" s="1368"/>
      <c r="H584" s="1380"/>
    </row>
    <row r="585" spans="1:8" ht="16.5" customHeight="1">
      <c r="A585" s="809"/>
      <c r="B585" s="848"/>
      <c r="C585" s="848"/>
      <c r="D585" s="1364" t="s">
        <v>635</v>
      </c>
      <c r="E585" s="1388"/>
      <c r="F585" s="835">
        <f>F586</f>
        <v>33113</v>
      </c>
      <c r="G585" s="825">
        <f>G586</f>
        <v>33111</v>
      </c>
      <c r="H585" s="818">
        <f>G585/F585</f>
        <v>0.9999396007610304</v>
      </c>
    </row>
    <row r="586" spans="1:8" ht="57" customHeight="1">
      <c r="A586" s="809"/>
      <c r="B586" s="848"/>
      <c r="C586" s="848"/>
      <c r="D586" s="1022" t="s">
        <v>716</v>
      </c>
      <c r="E586" s="1007" t="s">
        <v>717</v>
      </c>
      <c r="F586" s="1125">
        <v>33113</v>
      </c>
      <c r="G586" s="1126">
        <v>33111</v>
      </c>
      <c r="H586" s="1127">
        <f>G586/F586</f>
        <v>0.9999396007610304</v>
      </c>
    </row>
    <row r="587" spans="1:8" ht="16.5" customHeight="1">
      <c r="A587" s="809"/>
      <c r="B587" s="848"/>
      <c r="C587" s="848"/>
      <c r="D587" s="1458" t="s">
        <v>638</v>
      </c>
      <c r="E587" s="1459"/>
      <c r="F587" s="813">
        <f>F588</f>
        <v>100582018</v>
      </c>
      <c r="G587" s="814">
        <f>G588</f>
        <v>81230319</v>
      </c>
      <c r="H587" s="815">
        <f t="shared" si="29"/>
        <v>0.8076027963567006</v>
      </c>
    </row>
    <row r="588" spans="1:8" ht="16.5" customHeight="1">
      <c r="A588" s="809"/>
      <c r="B588" s="848"/>
      <c r="C588" s="848"/>
      <c r="D588" s="1390" t="s">
        <v>617</v>
      </c>
      <c r="E588" s="1391"/>
      <c r="F588" s="835">
        <f>SUM(F589:F594)</f>
        <v>100582018</v>
      </c>
      <c r="G588" s="825">
        <f>SUM(G589:G594)</f>
        <v>81230319</v>
      </c>
      <c r="H588" s="818">
        <f t="shared" si="29"/>
        <v>0.8076027963567006</v>
      </c>
    </row>
    <row r="589" spans="1:8" ht="16.5" customHeight="1">
      <c r="A589" s="809"/>
      <c r="B589" s="1368"/>
      <c r="C589" s="1368"/>
      <c r="D589" s="822" t="s">
        <v>425</v>
      </c>
      <c r="E589" s="823" t="s">
        <v>626</v>
      </c>
      <c r="F589" s="835">
        <v>1869919</v>
      </c>
      <c r="G589" s="825">
        <v>235313</v>
      </c>
      <c r="H589" s="818">
        <f t="shared" si="29"/>
        <v>0.12584127975596804</v>
      </c>
    </row>
    <row r="590" spans="1:8" ht="16.5" customHeight="1">
      <c r="A590" s="809"/>
      <c r="B590" s="1368"/>
      <c r="C590" s="1368"/>
      <c r="D590" s="822" t="s">
        <v>627</v>
      </c>
      <c r="E590" s="823" t="s">
        <v>626</v>
      </c>
      <c r="F590" s="835">
        <v>58174908</v>
      </c>
      <c r="G590" s="825">
        <v>52037283</v>
      </c>
      <c r="H590" s="818">
        <f t="shared" si="29"/>
        <v>0.8944970398578026</v>
      </c>
    </row>
    <row r="591" spans="1:8" ht="16.5" customHeight="1">
      <c r="A591" s="809"/>
      <c r="B591" s="1368"/>
      <c r="C591" s="1368"/>
      <c r="D591" s="822" t="s">
        <v>426</v>
      </c>
      <c r="E591" s="823" t="s">
        <v>626</v>
      </c>
      <c r="F591" s="835">
        <v>10474901</v>
      </c>
      <c r="G591" s="825">
        <v>10147880</v>
      </c>
      <c r="H591" s="818">
        <f t="shared" si="29"/>
        <v>0.968780516398198</v>
      </c>
    </row>
    <row r="592" spans="1:8" ht="48.75" customHeight="1">
      <c r="A592" s="809"/>
      <c r="B592" s="1368"/>
      <c r="C592" s="1368"/>
      <c r="D592" s="822" t="s">
        <v>214</v>
      </c>
      <c r="E592" s="823" t="s">
        <v>653</v>
      </c>
      <c r="F592" s="835">
        <v>29551000</v>
      </c>
      <c r="G592" s="825">
        <v>18298555</v>
      </c>
      <c r="H592" s="818">
        <f t="shared" si="29"/>
        <v>0.6192194849582079</v>
      </c>
    </row>
    <row r="593" spans="1:8" ht="65.25" customHeight="1">
      <c r="A593" s="809"/>
      <c r="B593" s="827"/>
      <c r="C593" s="827"/>
      <c r="D593" s="828" t="s">
        <v>217</v>
      </c>
      <c r="E593" s="925" t="s">
        <v>655</v>
      </c>
      <c r="F593" s="830">
        <v>510390</v>
      </c>
      <c r="G593" s="849">
        <v>510388</v>
      </c>
      <c r="H593" s="832">
        <f t="shared" si="29"/>
        <v>0.9999960814279276</v>
      </c>
    </row>
    <row r="594" spans="1:8" ht="64.5" customHeight="1">
      <c r="A594" s="809"/>
      <c r="B594" s="1368"/>
      <c r="C594" s="1368"/>
      <c r="D594" s="828" t="s">
        <v>306</v>
      </c>
      <c r="E594" s="829" t="s">
        <v>655</v>
      </c>
      <c r="F594" s="830">
        <v>900</v>
      </c>
      <c r="G594" s="849">
        <v>900</v>
      </c>
      <c r="H594" s="832">
        <f t="shared" si="29"/>
        <v>1</v>
      </c>
    </row>
    <row r="595" spans="1:8" ht="16.5" customHeight="1">
      <c r="A595" s="805" t="s">
        <v>718</v>
      </c>
      <c r="B595" s="1372"/>
      <c r="C595" s="1372"/>
      <c r="D595" s="1420" t="s">
        <v>719</v>
      </c>
      <c r="E595" s="1374"/>
      <c r="F595" s="883">
        <f aca="true" t="shared" si="33" ref="F595:G597">F596</f>
        <v>4537831</v>
      </c>
      <c r="G595" s="807">
        <f t="shared" si="33"/>
        <v>4075811</v>
      </c>
      <c r="H595" s="926">
        <f t="shared" si="29"/>
        <v>0.8981848376460031</v>
      </c>
    </row>
    <row r="596" spans="1:8" ht="16.5" customHeight="1">
      <c r="A596" s="809"/>
      <c r="B596" s="1419" t="s">
        <v>720</v>
      </c>
      <c r="C596" s="1419"/>
      <c r="D596" s="1407" t="s">
        <v>15</v>
      </c>
      <c r="E596" s="1408"/>
      <c r="F596" s="877">
        <f t="shared" si="33"/>
        <v>4537831</v>
      </c>
      <c r="G596" s="878">
        <f t="shared" si="33"/>
        <v>4075811</v>
      </c>
      <c r="H596" s="880">
        <f t="shared" si="29"/>
        <v>0.8981848376460031</v>
      </c>
    </row>
    <row r="597" spans="1:8" ht="16.5" customHeight="1">
      <c r="A597" s="809"/>
      <c r="B597" s="1393"/>
      <c r="C597" s="1393"/>
      <c r="D597" s="1386" t="s">
        <v>585</v>
      </c>
      <c r="E597" s="1387"/>
      <c r="F597" s="841">
        <f t="shared" si="33"/>
        <v>4537831</v>
      </c>
      <c r="G597" s="842">
        <f t="shared" si="33"/>
        <v>4075811</v>
      </c>
      <c r="H597" s="843">
        <f t="shared" si="29"/>
        <v>0.8981848376460031</v>
      </c>
    </row>
    <row r="598" spans="1:8" ht="16.5" customHeight="1">
      <c r="A598" s="809"/>
      <c r="B598" s="1361"/>
      <c r="C598" s="1361"/>
      <c r="D598" s="1364" t="s">
        <v>635</v>
      </c>
      <c r="E598" s="1388"/>
      <c r="F598" s="835">
        <f>SUM(F599:F624)</f>
        <v>4537831</v>
      </c>
      <c r="G598" s="825">
        <f>SUM(G599:G624)</f>
        <v>4075811</v>
      </c>
      <c r="H598" s="818">
        <f t="shared" si="29"/>
        <v>0.8981848376460031</v>
      </c>
    </row>
    <row r="599" spans="1:8" ht="43.5" customHeight="1">
      <c r="A599" s="809"/>
      <c r="B599" s="1361"/>
      <c r="C599" s="1361"/>
      <c r="D599" s="822" t="s">
        <v>293</v>
      </c>
      <c r="E599" s="823" t="s">
        <v>653</v>
      </c>
      <c r="F599" s="835">
        <v>2719548</v>
      </c>
      <c r="G599" s="825">
        <v>2519564</v>
      </c>
      <c r="H599" s="818">
        <f t="shared" si="29"/>
        <v>0.9264642506769507</v>
      </c>
    </row>
    <row r="600" spans="1:8" ht="45.75" customHeight="1">
      <c r="A600" s="809"/>
      <c r="B600" s="1368"/>
      <c r="C600" s="1368"/>
      <c r="D600" s="920" t="s">
        <v>296</v>
      </c>
      <c r="E600" s="925" t="s">
        <v>653</v>
      </c>
      <c r="F600" s="835">
        <v>479922</v>
      </c>
      <c r="G600" s="825">
        <v>444629</v>
      </c>
      <c r="H600" s="818">
        <f t="shared" si="29"/>
        <v>0.9264609665737349</v>
      </c>
    </row>
    <row r="601" spans="1:8" ht="16.5" customHeight="1">
      <c r="A601" s="809"/>
      <c r="B601" s="1368"/>
      <c r="C601" s="1368"/>
      <c r="D601" s="836" t="s">
        <v>683</v>
      </c>
      <c r="E601" s="837" t="s">
        <v>587</v>
      </c>
      <c r="F601" s="838">
        <v>324530</v>
      </c>
      <c r="G601" s="825">
        <v>268785</v>
      </c>
      <c r="H601" s="840">
        <f aca="true" t="shared" si="34" ref="H601:H664">G601/F601</f>
        <v>0.8282285150833513</v>
      </c>
    </row>
    <row r="602" spans="1:8" ht="16.5" customHeight="1">
      <c r="A602" s="809"/>
      <c r="B602" s="1368"/>
      <c r="C602" s="1368"/>
      <c r="D602" s="828" t="s">
        <v>428</v>
      </c>
      <c r="E602" s="829" t="s">
        <v>587</v>
      </c>
      <c r="F602" s="830">
        <v>57270</v>
      </c>
      <c r="G602" s="849">
        <v>47433</v>
      </c>
      <c r="H602" s="832">
        <f t="shared" si="34"/>
        <v>0.8282346778418019</v>
      </c>
    </row>
    <row r="603" spans="1:8" ht="16.5" customHeight="1">
      <c r="A603" s="809"/>
      <c r="B603" s="1368"/>
      <c r="C603" s="1368"/>
      <c r="D603" s="833" t="s">
        <v>658</v>
      </c>
      <c r="E603" s="834" t="s">
        <v>588</v>
      </c>
      <c r="F603" s="835">
        <v>23674</v>
      </c>
      <c r="G603" s="825">
        <v>23674</v>
      </c>
      <c r="H603" s="818">
        <f t="shared" si="34"/>
        <v>1</v>
      </c>
    </row>
    <row r="604" spans="1:8" ht="16.5" customHeight="1">
      <c r="A604" s="809"/>
      <c r="B604" s="1368"/>
      <c r="C604" s="1368"/>
      <c r="D604" s="836" t="s">
        <v>430</v>
      </c>
      <c r="E604" s="837" t="s">
        <v>588</v>
      </c>
      <c r="F604" s="838">
        <v>4178</v>
      </c>
      <c r="G604" s="839">
        <v>4178</v>
      </c>
      <c r="H604" s="840">
        <f t="shared" si="34"/>
        <v>1</v>
      </c>
    </row>
    <row r="605" spans="1:8" ht="16.5" customHeight="1">
      <c r="A605" s="809"/>
      <c r="B605" s="1368"/>
      <c r="C605" s="1368"/>
      <c r="D605" s="822" t="s">
        <v>659</v>
      </c>
      <c r="E605" s="823" t="s">
        <v>589</v>
      </c>
      <c r="F605" s="835">
        <v>57609</v>
      </c>
      <c r="G605" s="825">
        <v>49606</v>
      </c>
      <c r="H605" s="818">
        <f t="shared" si="34"/>
        <v>0.8610807339131038</v>
      </c>
    </row>
    <row r="606" spans="1:8" ht="16.5" customHeight="1">
      <c r="A606" s="809"/>
      <c r="B606" s="1368"/>
      <c r="C606" s="1368"/>
      <c r="D606" s="822" t="s">
        <v>432</v>
      </c>
      <c r="E606" s="823" t="s">
        <v>589</v>
      </c>
      <c r="F606" s="835">
        <v>10167</v>
      </c>
      <c r="G606" s="825">
        <v>8754</v>
      </c>
      <c r="H606" s="818">
        <f t="shared" si="34"/>
        <v>0.8610209501327826</v>
      </c>
    </row>
    <row r="607" spans="1:8" ht="16.5" customHeight="1">
      <c r="A607" s="809"/>
      <c r="B607" s="1368"/>
      <c r="C607" s="1368"/>
      <c r="D607" s="822" t="s">
        <v>660</v>
      </c>
      <c r="E607" s="823" t="s">
        <v>590</v>
      </c>
      <c r="F607" s="835">
        <v>9710</v>
      </c>
      <c r="G607" s="825">
        <v>6433</v>
      </c>
      <c r="H607" s="818">
        <f t="shared" si="34"/>
        <v>0.6625128733264676</v>
      </c>
    </row>
    <row r="608" spans="1:8" ht="16.5" customHeight="1">
      <c r="A608" s="809"/>
      <c r="B608" s="1368"/>
      <c r="C608" s="1368"/>
      <c r="D608" s="822" t="s">
        <v>434</v>
      </c>
      <c r="E608" s="823" t="s">
        <v>590</v>
      </c>
      <c r="F608" s="835">
        <v>1714</v>
      </c>
      <c r="G608" s="825">
        <v>1135</v>
      </c>
      <c r="H608" s="818">
        <f t="shared" si="34"/>
        <v>0.6621936989498249</v>
      </c>
    </row>
    <row r="609" spans="1:8" ht="16.5" customHeight="1">
      <c r="A609" s="809"/>
      <c r="B609" s="1368"/>
      <c r="C609" s="1368"/>
      <c r="D609" s="822" t="s">
        <v>661</v>
      </c>
      <c r="E609" s="823" t="s">
        <v>595</v>
      </c>
      <c r="F609" s="835">
        <v>3400</v>
      </c>
      <c r="G609" s="825">
        <v>1763</v>
      </c>
      <c r="H609" s="818">
        <f t="shared" si="34"/>
        <v>0.5185294117647059</v>
      </c>
    </row>
    <row r="610" spans="1:8" ht="16.5" customHeight="1">
      <c r="A610" s="809"/>
      <c r="B610" s="1368"/>
      <c r="C610" s="1368"/>
      <c r="D610" s="822" t="s">
        <v>662</v>
      </c>
      <c r="E610" s="823" t="s">
        <v>595</v>
      </c>
      <c r="F610" s="835">
        <v>600</v>
      </c>
      <c r="G610" s="825">
        <v>311</v>
      </c>
      <c r="H610" s="818">
        <f t="shared" si="34"/>
        <v>0.5183333333333333</v>
      </c>
    </row>
    <row r="611" spans="1:8" ht="16.5" customHeight="1">
      <c r="A611" s="809"/>
      <c r="B611" s="1368"/>
      <c r="C611" s="1368"/>
      <c r="D611" s="822" t="s">
        <v>663</v>
      </c>
      <c r="E611" s="823" t="s">
        <v>598</v>
      </c>
      <c r="F611" s="835">
        <v>576742</v>
      </c>
      <c r="G611" s="825">
        <v>485445</v>
      </c>
      <c r="H611" s="818">
        <f t="shared" si="34"/>
        <v>0.8417021822582714</v>
      </c>
    </row>
    <row r="612" spans="1:8" ht="16.5" customHeight="1">
      <c r="A612" s="809"/>
      <c r="B612" s="1368"/>
      <c r="C612" s="1368"/>
      <c r="D612" s="822" t="s">
        <v>442</v>
      </c>
      <c r="E612" s="823" t="s">
        <v>598</v>
      </c>
      <c r="F612" s="835">
        <v>101779</v>
      </c>
      <c r="G612" s="825">
        <v>85667</v>
      </c>
      <c r="H612" s="818">
        <f t="shared" si="34"/>
        <v>0.8416962241719804</v>
      </c>
    </row>
    <row r="613" spans="1:8" ht="16.5" customHeight="1">
      <c r="A613" s="809"/>
      <c r="B613" s="1368"/>
      <c r="C613" s="1368"/>
      <c r="D613" s="822" t="s">
        <v>721</v>
      </c>
      <c r="E613" s="823" t="s">
        <v>599</v>
      </c>
      <c r="F613" s="835">
        <v>1700</v>
      </c>
      <c r="G613" s="825">
        <v>263</v>
      </c>
      <c r="H613" s="818">
        <f t="shared" si="34"/>
        <v>0.15470588235294117</v>
      </c>
    </row>
    <row r="614" spans="1:8" ht="16.5" customHeight="1">
      <c r="A614" s="809"/>
      <c r="B614" s="1368"/>
      <c r="C614" s="1368"/>
      <c r="D614" s="822" t="s">
        <v>444</v>
      </c>
      <c r="E614" s="823" t="s">
        <v>599</v>
      </c>
      <c r="F614" s="835">
        <v>300</v>
      </c>
      <c r="G614" s="825">
        <v>46</v>
      </c>
      <c r="H614" s="818">
        <f t="shared" si="34"/>
        <v>0.15333333333333332</v>
      </c>
    </row>
    <row r="615" spans="1:8" ht="24.75" customHeight="1">
      <c r="A615" s="809"/>
      <c r="B615" s="827"/>
      <c r="C615" s="827"/>
      <c r="D615" s="822" t="s">
        <v>722</v>
      </c>
      <c r="E615" s="823" t="s">
        <v>723</v>
      </c>
      <c r="F615" s="835">
        <v>17000</v>
      </c>
      <c r="G615" s="825">
        <v>5493</v>
      </c>
      <c r="H615" s="818">
        <f t="shared" si="34"/>
        <v>0.3231176470588235</v>
      </c>
    </row>
    <row r="616" spans="1:8" ht="24.75" customHeight="1">
      <c r="A616" s="809"/>
      <c r="B616" s="827"/>
      <c r="C616" s="827"/>
      <c r="D616" s="822" t="s">
        <v>724</v>
      </c>
      <c r="E616" s="823" t="s">
        <v>723</v>
      </c>
      <c r="F616" s="835">
        <v>3000</v>
      </c>
      <c r="G616" s="825">
        <v>969</v>
      </c>
      <c r="H616" s="818">
        <f t="shared" si="34"/>
        <v>0.323</v>
      </c>
    </row>
    <row r="617" spans="1:8" ht="16.5" customHeight="1">
      <c r="A617" s="809"/>
      <c r="B617" s="1368"/>
      <c r="C617" s="1368"/>
      <c r="D617" s="822" t="s">
        <v>705</v>
      </c>
      <c r="E617" s="823" t="s">
        <v>604</v>
      </c>
      <c r="F617" s="835">
        <v>8500</v>
      </c>
      <c r="G617" s="825">
        <v>5775</v>
      </c>
      <c r="H617" s="818">
        <f t="shared" si="34"/>
        <v>0.6794117647058824</v>
      </c>
    </row>
    <row r="618" spans="1:8" ht="16.5" customHeight="1">
      <c r="A618" s="809"/>
      <c r="B618" s="1368"/>
      <c r="C618" s="1368"/>
      <c r="D618" s="822" t="s">
        <v>450</v>
      </c>
      <c r="E618" s="823" t="s">
        <v>604</v>
      </c>
      <c r="F618" s="835">
        <v>1500</v>
      </c>
      <c r="G618" s="825">
        <v>1019</v>
      </c>
      <c r="H618" s="818">
        <f t="shared" si="34"/>
        <v>0.6793333333333333</v>
      </c>
    </row>
    <row r="619" spans="1:8" ht="16.5" customHeight="1">
      <c r="A619" s="809"/>
      <c r="B619" s="1368"/>
      <c r="C619" s="1368"/>
      <c r="D619" s="822" t="s">
        <v>706</v>
      </c>
      <c r="E619" s="823" t="s">
        <v>622</v>
      </c>
      <c r="F619" s="835">
        <v>104250</v>
      </c>
      <c r="G619" s="825">
        <v>89838</v>
      </c>
      <c r="H619" s="818">
        <f t="shared" si="34"/>
        <v>0.8617553956834533</v>
      </c>
    </row>
    <row r="620" spans="1:8" ht="16.5" customHeight="1">
      <c r="A620" s="809"/>
      <c r="B620" s="1368"/>
      <c r="C620" s="1368"/>
      <c r="D620" s="822" t="s">
        <v>452</v>
      </c>
      <c r="E620" s="823" t="s">
        <v>622</v>
      </c>
      <c r="F620" s="835">
        <v>18397</v>
      </c>
      <c r="G620" s="825">
        <v>15854</v>
      </c>
      <c r="H620" s="818">
        <f t="shared" si="34"/>
        <v>0.8617709409142795</v>
      </c>
    </row>
    <row r="621" spans="1:8" ht="16.5" customHeight="1">
      <c r="A621" s="809"/>
      <c r="B621" s="1368"/>
      <c r="C621" s="1368"/>
      <c r="D621" s="822" t="s">
        <v>725</v>
      </c>
      <c r="E621" s="823" t="s">
        <v>606</v>
      </c>
      <c r="F621" s="835">
        <v>8500</v>
      </c>
      <c r="G621" s="825">
        <v>5811</v>
      </c>
      <c r="H621" s="818">
        <f t="shared" si="34"/>
        <v>0.6836470588235294</v>
      </c>
    </row>
    <row r="622" spans="1:8" ht="16.5" customHeight="1">
      <c r="A622" s="809"/>
      <c r="B622" s="1368"/>
      <c r="C622" s="1368"/>
      <c r="D622" s="822" t="s">
        <v>726</v>
      </c>
      <c r="E622" s="823" t="s">
        <v>606</v>
      </c>
      <c r="F622" s="835">
        <v>1500</v>
      </c>
      <c r="G622" s="825">
        <v>1026</v>
      </c>
      <c r="H622" s="818">
        <f t="shared" si="34"/>
        <v>0.684</v>
      </c>
    </row>
    <row r="623" spans="1:8" ht="16.5" customHeight="1">
      <c r="A623" s="809"/>
      <c r="B623" s="1368"/>
      <c r="C623" s="1368"/>
      <c r="D623" s="822" t="s">
        <v>727</v>
      </c>
      <c r="E623" s="823" t="s">
        <v>613</v>
      </c>
      <c r="F623" s="835">
        <v>1989</v>
      </c>
      <c r="G623" s="825">
        <v>1989</v>
      </c>
      <c r="H623" s="818">
        <f t="shared" si="34"/>
        <v>1</v>
      </c>
    </row>
    <row r="624" spans="1:8" ht="16.5" customHeight="1">
      <c r="A624" s="809"/>
      <c r="B624" s="827"/>
      <c r="C624" s="827"/>
      <c r="D624" s="828" t="s">
        <v>456</v>
      </c>
      <c r="E624" s="829" t="s">
        <v>613</v>
      </c>
      <c r="F624" s="830">
        <v>352</v>
      </c>
      <c r="G624" s="849">
        <v>351</v>
      </c>
      <c r="H624" s="832">
        <f t="shared" si="34"/>
        <v>0.9971590909090909</v>
      </c>
    </row>
    <row r="625" spans="1:8" ht="16.5" customHeight="1">
      <c r="A625" s="805" t="s">
        <v>10</v>
      </c>
      <c r="B625" s="1372"/>
      <c r="C625" s="1372"/>
      <c r="D625" s="1420" t="s">
        <v>728</v>
      </c>
      <c r="E625" s="1374"/>
      <c r="F625" s="883">
        <f>F626+F646+F659+F735+F745+F778+F798</f>
        <v>164700343</v>
      </c>
      <c r="G625" s="807">
        <f>G626+G646+G659+G735+G745+G778+G798</f>
        <v>127568899</v>
      </c>
      <c r="H625" s="876">
        <f t="shared" si="34"/>
        <v>0.7745515077646196</v>
      </c>
    </row>
    <row r="626" spans="1:8" ht="16.5" customHeight="1">
      <c r="A626" s="809"/>
      <c r="B626" s="1419" t="s">
        <v>471</v>
      </c>
      <c r="C626" s="1419"/>
      <c r="D626" s="1407" t="s">
        <v>225</v>
      </c>
      <c r="E626" s="1408"/>
      <c r="F626" s="877">
        <f>F627</f>
        <v>2239409</v>
      </c>
      <c r="G626" s="878">
        <f>G627</f>
        <v>2194961</v>
      </c>
      <c r="H626" s="880">
        <f t="shared" si="34"/>
        <v>0.9801519061502387</v>
      </c>
    </row>
    <row r="627" spans="1:8" ht="16.5" customHeight="1">
      <c r="A627" s="809"/>
      <c r="B627" s="1393"/>
      <c r="C627" s="1393"/>
      <c r="D627" s="1386" t="s">
        <v>585</v>
      </c>
      <c r="E627" s="1387"/>
      <c r="F627" s="841">
        <f>F628</f>
        <v>2239409</v>
      </c>
      <c r="G627" s="842">
        <f>G628</f>
        <v>2194961</v>
      </c>
      <c r="H627" s="843">
        <f t="shared" si="34"/>
        <v>0.9801519061502387</v>
      </c>
    </row>
    <row r="628" spans="1:8" ht="16.5" customHeight="1">
      <c r="A628" s="809"/>
      <c r="B628" s="1361"/>
      <c r="C628" s="1361"/>
      <c r="D628" s="1364" t="s">
        <v>586</v>
      </c>
      <c r="E628" s="1388"/>
      <c r="F628" s="835">
        <f>F629+F636</f>
        <v>2239409</v>
      </c>
      <c r="G628" s="825">
        <f>G629+G636</f>
        <v>2194961</v>
      </c>
      <c r="H628" s="818">
        <f t="shared" si="34"/>
        <v>0.9801519061502387</v>
      </c>
    </row>
    <row r="629" spans="1:8" ht="16.5" customHeight="1">
      <c r="A629" s="809"/>
      <c r="B629" s="1361"/>
      <c r="C629" s="1361"/>
      <c r="D629" s="1366" t="s">
        <v>397</v>
      </c>
      <c r="E629" s="1389"/>
      <c r="F629" s="835">
        <f>SUM(F630:F634)</f>
        <v>2146831</v>
      </c>
      <c r="G629" s="825">
        <f>SUM(G630:G634)</f>
        <v>2114516</v>
      </c>
      <c r="H629" s="818">
        <f t="shared" si="34"/>
        <v>0.9849475808761845</v>
      </c>
    </row>
    <row r="630" spans="1:8" ht="16.5" customHeight="1">
      <c r="A630" s="809"/>
      <c r="B630" s="1361"/>
      <c r="C630" s="1361"/>
      <c r="D630" s="822" t="s">
        <v>398</v>
      </c>
      <c r="E630" s="823" t="s">
        <v>587</v>
      </c>
      <c r="F630" s="835">
        <v>1736955</v>
      </c>
      <c r="G630" s="825">
        <v>1725648</v>
      </c>
      <c r="H630" s="818">
        <f t="shared" si="34"/>
        <v>0.9934903322193148</v>
      </c>
    </row>
    <row r="631" spans="1:8" ht="16.5" customHeight="1">
      <c r="A631" s="809"/>
      <c r="B631" s="1361"/>
      <c r="C631" s="1361"/>
      <c r="D631" s="822" t="s">
        <v>399</v>
      </c>
      <c r="E631" s="823" t="s">
        <v>588</v>
      </c>
      <c r="F631" s="835">
        <v>58141</v>
      </c>
      <c r="G631" s="825">
        <v>57700</v>
      </c>
      <c r="H631" s="818">
        <f t="shared" si="34"/>
        <v>0.9924149911422232</v>
      </c>
    </row>
    <row r="632" spans="1:8" ht="16.5" customHeight="1">
      <c r="A632" s="809"/>
      <c r="B632" s="1368"/>
      <c r="C632" s="1368"/>
      <c r="D632" s="822" t="s">
        <v>400</v>
      </c>
      <c r="E632" s="823" t="s">
        <v>589</v>
      </c>
      <c r="F632" s="835">
        <v>310966</v>
      </c>
      <c r="G632" s="825">
        <v>298488</v>
      </c>
      <c r="H632" s="818">
        <f t="shared" si="34"/>
        <v>0.9598734266768715</v>
      </c>
    </row>
    <row r="633" spans="1:8" ht="16.5" customHeight="1">
      <c r="A633" s="809"/>
      <c r="B633" s="1368"/>
      <c r="C633" s="1368"/>
      <c r="D633" s="822" t="s">
        <v>401</v>
      </c>
      <c r="E633" s="823" t="s">
        <v>590</v>
      </c>
      <c r="F633" s="835">
        <v>35769</v>
      </c>
      <c r="G633" s="825">
        <v>32680</v>
      </c>
      <c r="H633" s="818">
        <f t="shared" si="34"/>
        <v>0.9136403030557186</v>
      </c>
    </row>
    <row r="634" spans="1:8" ht="16.5" customHeight="1">
      <c r="A634" s="809"/>
      <c r="B634" s="1368"/>
      <c r="C634" s="1368"/>
      <c r="D634" s="822" t="s">
        <v>402</v>
      </c>
      <c r="E634" s="823" t="s">
        <v>591</v>
      </c>
      <c r="F634" s="835">
        <v>5000</v>
      </c>
      <c r="G634" s="825">
        <v>0</v>
      </c>
      <c r="H634" s="818">
        <f t="shared" si="34"/>
        <v>0</v>
      </c>
    </row>
    <row r="635" spans="1:8" ht="16.5" customHeight="1">
      <c r="A635" s="809"/>
      <c r="B635" s="827"/>
      <c r="C635" s="827"/>
      <c r="D635" s="1379"/>
      <c r="E635" s="1368"/>
      <c r="F635" s="1368"/>
      <c r="G635" s="1368"/>
      <c r="H635" s="1380"/>
    </row>
    <row r="636" spans="1:8" ht="16.5" customHeight="1">
      <c r="A636" s="809"/>
      <c r="B636" s="827"/>
      <c r="C636" s="827"/>
      <c r="D636" s="1381" t="s">
        <v>592</v>
      </c>
      <c r="E636" s="1382"/>
      <c r="F636" s="835">
        <f>SUM(F637:F645)</f>
        <v>92578</v>
      </c>
      <c r="G636" s="825">
        <f>SUM(G637:G645)</f>
        <v>80445</v>
      </c>
      <c r="H636" s="818">
        <f t="shared" si="34"/>
        <v>0.8689429454081963</v>
      </c>
    </row>
    <row r="637" spans="1:8" ht="16.5" customHeight="1">
      <c r="A637" s="809"/>
      <c r="B637" s="827"/>
      <c r="C637" s="827"/>
      <c r="D637" s="822" t="s">
        <v>403</v>
      </c>
      <c r="E637" s="823" t="s">
        <v>593</v>
      </c>
      <c r="F637" s="835">
        <v>38040</v>
      </c>
      <c r="G637" s="825">
        <v>37714</v>
      </c>
      <c r="H637" s="818">
        <f t="shared" si="34"/>
        <v>0.9914300736067297</v>
      </c>
    </row>
    <row r="638" spans="1:8" ht="16.5" customHeight="1">
      <c r="A638" s="809"/>
      <c r="B638" s="1368"/>
      <c r="C638" s="1368"/>
      <c r="D638" s="822" t="s">
        <v>404</v>
      </c>
      <c r="E638" s="823" t="s">
        <v>594</v>
      </c>
      <c r="F638" s="835">
        <v>4500</v>
      </c>
      <c r="G638" s="825">
        <v>0</v>
      </c>
      <c r="H638" s="818">
        <f t="shared" si="34"/>
        <v>0</v>
      </c>
    </row>
    <row r="639" spans="1:8" ht="16.5" customHeight="1">
      <c r="A639" s="809"/>
      <c r="B639" s="1368"/>
      <c r="C639" s="1368"/>
      <c r="D639" s="822" t="s">
        <v>405</v>
      </c>
      <c r="E639" s="823" t="s">
        <v>595</v>
      </c>
      <c r="F639" s="835">
        <v>7000</v>
      </c>
      <c r="G639" s="825">
        <v>7000</v>
      </c>
      <c r="H639" s="818">
        <f t="shared" si="34"/>
        <v>1</v>
      </c>
    </row>
    <row r="640" spans="1:8" ht="16.5" customHeight="1">
      <c r="A640" s="809"/>
      <c r="B640" s="1368"/>
      <c r="C640" s="1368"/>
      <c r="D640" s="822" t="s">
        <v>408</v>
      </c>
      <c r="E640" s="823" t="s">
        <v>598</v>
      </c>
      <c r="F640" s="835">
        <v>4300</v>
      </c>
      <c r="G640" s="825">
        <v>61</v>
      </c>
      <c r="H640" s="818">
        <f t="shared" si="34"/>
        <v>0.014186046511627907</v>
      </c>
    </row>
    <row r="641" spans="1:8" ht="27.75" customHeight="1">
      <c r="A641" s="809"/>
      <c r="B641" s="1368"/>
      <c r="C641" s="1368"/>
      <c r="D641" s="1022" t="s">
        <v>410</v>
      </c>
      <c r="E641" s="1007" t="s">
        <v>600</v>
      </c>
      <c r="F641" s="1125">
        <v>1000</v>
      </c>
      <c r="G641" s="1126">
        <v>0</v>
      </c>
      <c r="H641" s="1127">
        <f t="shared" si="34"/>
        <v>0</v>
      </c>
    </row>
    <row r="642" spans="1:8" ht="29.25" customHeight="1">
      <c r="A642" s="809"/>
      <c r="B642" s="1368"/>
      <c r="C642" s="1368"/>
      <c r="D642" s="1128" t="s">
        <v>411</v>
      </c>
      <c r="E642" s="1129" t="s">
        <v>601</v>
      </c>
      <c r="F642" s="838">
        <v>500</v>
      </c>
      <c r="G642" s="839">
        <v>0</v>
      </c>
      <c r="H642" s="840">
        <f t="shared" si="34"/>
        <v>0</v>
      </c>
    </row>
    <row r="643" spans="1:8" ht="16.5" customHeight="1">
      <c r="A643" s="809"/>
      <c r="B643" s="1368"/>
      <c r="C643" s="1368"/>
      <c r="D643" s="822" t="s">
        <v>414</v>
      </c>
      <c r="E643" s="823" t="s">
        <v>604</v>
      </c>
      <c r="F643" s="835">
        <v>1000</v>
      </c>
      <c r="G643" s="825">
        <v>0</v>
      </c>
      <c r="H643" s="818">
        <f t="shared" si="34"/>
        <v>0</v>
      </c>
    </row>
    <row r="644" spans="1:8" ht="16.5" customHeight="1">
      <c r="A644" s="809"/>
      <c r="B644" s="1368"/>
      <c r="C644" s="1368"/>
      <c r="D644" s="822" t="s">
        <v>416</v>
      </c>
      <c r="E644" s="823" t="s">
        <v>606</v>
      </c>
      <c r="F644" s="835">
        <v>33238</v>
      </c>
      <c r="G644" s="825">
        <v>32818</v>
      </c>
      <c r="H644" s="818">
        <f t="shared" si="34"/>
        <v>0.9873638606414346</v>
      </c>
    </row>
    <row r="645" spans="1:8" ht="16.5" customHeight="1">
      <c r="A645" s="809"/>
      <c r="B645" s="1392"/>
      <c r="C645" s="1392"/>
      <c r="D645" s="822" t="s">
        <v>419</v>
      </c>
      <c r="E645" s="823" t="s">
        <v>613</v>
      </c>
      <c r="F645" s="835">
        <v>3000</v>
      </c>
      <c r="G645" s="825">
        <v>2852</v>
      </c>
      <c r="H645" s="818">
        <f t="shared" si="34"/>
        <v>0.9506666666666667</v>
      </c>
    </row>
    <row r="646" spans="1:8" ht="16.5" customHeight="1">
      <c r="A646" s="809"/>
      <c r="B646" s="1383" t="s">
        <v>729</v>
      </c>
      <c r="C646" s="1383"/>
      <c r="D646" s="1384" t="s">
        <v>730</v>
      </c>
      <c r="E646" s="1385"/>
      <c r="F646" s="844">
        <f>F647</f>
        <v>1035000</v>
      </c>
      <c r="G646" s="811">
        <f>G647</f>
        <v>901218</v>
      </c>
      <c r="H646" s="881">
        <f t="shared" si="34"/>
        <v>0.8707420289855072</v>
      </c>
    </row>
    <row r="647" spans="1:8" ht="16.5" customHeight="1">
      <c r="A647" s="809"/>
      <c r="B647" s="827"/>
      <c r="C647" s="827"/>
      <c r="D647" s="1386" t="s">
        <v>585</v>
      </c>
      <c r="E647" s="1387"/>
      <c r="F647" s="841">
        <f>F648+F657</f>
        <v>1035000</v>
      </c>
      <c r="G647" s="842">
        <f>G648+G657</f>
        <v>901218</v>
      </c>
      <c r="H647" s="843">
        <f t="shared" si="34"/>
        <v>0.8707420289855072</v>
      </c>
    </row>
    <row r="648" spans="1:8" ht="16.5" customHeight="1">
      <c r="A648" s="809"/>
      <c r="B648" s="827"/>
      <c r="C648" s="827"/>
      <c r="D648" s="1364" t="s">
        <v>586</v>
      </c>
      <c r="E648" s="1388"/>
      <c r="F648" s="835">
        <f>F649+F652</f>
        <v>125000</v>
      </c>
      <c r="G648" s="825">
        <f>G649+G652</f>
        <v>112433</v>
      </c>
      <c r="H648" s="818">
        <f t="shared" si="34"/>
        <v>0.899464</v>
      </c>
    </row>
    <row r="649" spans="1:8" ht="16.5" customHeight="1">
      <c r="A649" s="809"/>
      <c r="B649" s="827"/>
      <c r="C649" s="827"/>
      <c r="D649" s="1366" t="s">
        <v>397</v>
      </c>
      <c r="E649" s="1389"/>
      <c r="F649" s="835">
        <f>F650</f>
        <v>5000</v>
      </c>
      <c r="G649" s="825">
        <f>G650</f>
        <v>0</v>
      </c>
      <c r="H649" s="818">
        <f t="shared" si="34"/>
        <v>0</v>
      </c>
    </row>
    <row r="650" spans="1:8" ht="16.5" customHeight="1">
      <c r="A650" s="809"/>
      <c r="B650" s="1368"/>
      <c r="C650" s="1368"/>
      <c r="D650" s="822" t="s">
        <v>402</v>
      </c>
      <c r="E650" s="823" t="s">
        <v>591</v>
      </c>
      <c r="F650" s="835">
        <v>5000</v>
      </c>
      <c r="G650" s="825">
        <v>0</v>
      </c>
      <c r="H650" s="818">
        <f t="shared" si="34"/>
        <v>0</v>
      </c>
    </row>
    <row r="651" spans="1:8" ht="16.5" customHeight="1">
      <c r="A651" s="809"/>
      <c r="B651" s="827"/>
      <c r="C651" s="827"/>
      <c r="D651" s="1379"/>
      <c r="E651" s="1368"/>
      <c r="F651" s="1368"/>
      <c r="G651" s="1368"/>
      <c r="H651" s="1380"/>
    </row>
    <row r="652" spans="1:8" ht="16.5" customHeight="1">
      <c r="A652" s="809"/>
      <c r="B652" s="827"/>
      <c r="C652" s="827"/>
      <c r="D652" s="1381" t="s">
        <v>592</v>
      </c>
      <c r="E652" s="1382"/>
      <c r="F652" s="835">
        <f>SUM(F653:F655)</f>
        <v>120000</v>
      </c>
      <c r="G652" s="825">
        <f>SUM(G653:G655)</f>
        <v>112433</v>
      </c>
      <c r="H652" s="818">
        <f t="shared" si="34"/>
        <v>0.9369416666666667</v>
      </c>
    </row>
    <row r="653" spans="1:8" ht="16.5" customHeight="1">
      <c r="A653" s="809"/>
      <c r="B653" s="1368"/>
      <c r="C653" s="1368"/>
      <c r="D653" s="822" t="s">
        <v>404</v>
      </c>
      <c r="E653" s="823" t="s">
        <v>594</v>
      </c>
      <c r="F653" s="835">
        <v>20000</v>
      </c>
      <c r="G653" s="825">
        <v>16945</v>
      </c>
      <c r="H653" s="818">
        <f t="shared" si="34"/>
        <v>0.84725</v>
      </c>
    </row>
    <row r="654" spans="1:8" ht="16.5" customHeight="1">
      <c r="A654" s="809"/>
      <c r="B654" s="1368"/>
      <c r="C654" s="1368"/>
      <c r="D654" s="822" t="s">
        <v>408</v>
      </c>
      <c r="E654" s="823" t="s">
        <v>598</v>
      </c>
      <c r="F654" s="835">
        <v>90000</v>
      </c>
      <c r="G654" s="825">
        <v>89858</v>
      </c>
      <c r="H654" s="818">
        <f t="shared" si="34"/>
        <v>0.9984222222222222</v>
      </c>
    </row>
    <row r="655" spans="1:8" ht="16.5" customHeight="1">
      <c r="A655" s="809"/>
      <c r="B655" s="1368"/>
      <c r="C655" s="1368"/>
      <c r="D655" s="822" t="s">
        <v>409</v>
      </c>
      <c r="E655" s="823" t="s">
        <v>599</v>
      </c>
      <c r="F655" s="835">
        <v>10000</v>
      </c>
      <c r="G655" s="825">
        <v>5630</v>
      </c>
      <c r="H655" s="818">
        <f t="shared" si="34"/>
        <v>0.563</v>
      </c>
    </row>
    <row r="656" spans="1:8" ht="16.5" customHeight="1">
      <c r="A656" s="809"/>
      <c r="B656" s="827"/>
      <c r="C656" s="827"/>
      <c r="D656" s="1379"/>
      <c r="E656" s="1368"/>
      <c r="F656" s="1368"/>
      <c r="G656" s="1368"/>
      <c r="H656" s="1380"/>
    </row>
    <row r="657" spans="1:8" ht="16.5" customHeight="1">
      <c r="A657" s="809"/>
      <c r="B657" s="827"/>
      <c r="C657" s="827"/>
      <c r="D657" s="1428" t="s">
        <v>614</v>
      </c>
      <c r="E657" s="1464"/>
      <c r="F657" s="830">
        <f>F658</f>
        <v>910000</v>
      </c>
      <c r="G657" s="849">
        <f>G658</f>
        <v>788785</v>
      </c>
      <c r="H657" s="832">
        <f t="shared" si="34"/>
        <v>0.8667967032967033</v>
      </c>
    </row>
    <row r="658" spans="1:8" ht="16.5" customHeight="1">
      <c r="A658" s="809"/>
      <c r="B658" s="827"/>
      <c r="C658" s="827"/>
      <c r="D658" s="833" t="s">
        <v>731</v>
      </c>
      <c r="E658" s="834" t="s">
        <v>732</v>
      </c>
      <c r="F658" s="835">
        <v>910000</v>
      </c>
      <c r="G658" s="825">
        <v>788785</v>
      </c>
      <c r="H658" s="818">
        <f t="shared" si="34"/>
        <v>0.8667967032967033</v>
      </c>
    </row>
    <row r="659" spans="1:8" ht="16.5" customHeight="1">
      <c r="A659" s="809"/>
      <c r="B659" s="1383" t="s">
        <v>733</v>
      </c>
      <c r="C659" s="1383"/>
      <c r="D659" s="1407" t="s">
        <v>226</v>
      </c>
      <c r="E659" s="1408"/>
      <c r="F659" s="927">
        <f>F660+F728</f>
        <v>79009792</v>
      </c>
      <c r="G659" s="928">
        <f>G660+G728</f>
        <v>69517406</v>
      </c>
      <c r="H659" s="880">
        <f t="shared" si="34"/>
        <v>0.8798581067015085</v>
      </c>
    </row>
    <row r="660" spans="1:8" ht="16.5" customHeight="1">
      <c r="A660" s="809"/>
      <c r="B660" s="827"/>
      <c r="C660" s="827"/>
      <c r="D660" s="1414" t="s">
        <v>734</v>
      </c>
      <c r="E660" s="1415"/>
      <c r="F660" s="813">
        <f>F661+F691+F694</f>
        <v>75203692</v>
      </c>
      <c r="G660" s="814">
        <f>G661+G691+G694</f>
        <v>66489138</v>
      </c>
      <c r="H660" s="843">
        <f t="shared" si="34"/>
        <v>0.8841206625866187</v>
      </c>
    </row>
    <row r="661" spans="1:8" ht="16.5" customHeight="1">
      <c r="A661" s="809"/>
      <c r="B661" s="827"/>
      <c r="C661" s="827"/>
      <c r="D661" s="1364" t="s">
        <v>586</v>
      </c>
      <c r="E661" s="1388"/>
      <c r="F661" s="838">
        <f>F662+F669</f>
        <v>49308761</v>
      </c>
      <c r="G661" s="839">
        <f>G662+G669</f>
        <v>43464643</v>
      </c>
      <c r="H661" s="818">
        <f t="shared" si="34"/>
        <v>0.8814791148372193</v>
      </c>
    </row>
    <row r="662" spans="1:8" ht="16.5" customHeight="1">
      <c r="A662" s="809"/>
      <c r="B662" s="827"/>
      <c r="C662" s="827"/>
      <c r="D662" s="1366" t="s">
        <v>397</v>
      </c>
      <c r="E662" s="1389"/>
      <c r="F662" s="838">
        <f>SUM(F663:F667)</f>
        <v>39878107</v>
      </c>
      <c r="G662" s="839">
        <f>SUM(G663:G667)</f>
        <v>35532518</v>
      </c>
      <c r="H662" s="818">
        <f t="shared" si="34"/>
        <v>0.8910282025172358</v>
      </c>
    </row>
    <row r="663" spans="1:8" ht="16.5" customHeight="1">
      <c r="A663" s="809"/>
      <c r="B663" s="827"/>
      <c r="C663" s="827"/>
      <c r="D663" s="822" t="s">
        <v>398</v>
      </c>
      <c r="E663" s="823" t="s">
        <v>587</v>
      </c>
      <c r="F663" s="835">
        <v>31245208</v>
      </c>
      <c r="G663" s="825">
        <v>27959568</v>
      </c>
      <c r="H663" s="818">
        <f t="shared" si="34"/>
        <v>0.8948433948655422</v>
      </c>
    </row>
    <row r="664" spans="1:8" ht="16.5" customHeight="1">
      <c r="A664" s="809"/>
      <c r="B664" s="827"/>
      <c r="C664" s="827"/>
      <c r="D664" s="822" t="s">
        <v>399</v>
      </c>
      <c r="E664" s="823" t="s">
        <v>588</v>
      </c>
      <c r="F664" s="835">
        <v>2289220</v>
      </c>
      <c r="G664" s="825">
        <v>2100701</v>
      </c>
      <c r="H664" s="818">
        <f t="shared" si="34"/>
        <v>0.9176492429735893</v>
      </c>
    </row>
    <row r="665" spans="1:8" ht="16.5" customHeight="1">
      <c r="A665" s="809"/>
      <c r="B665" s="827"/>
      <c r="C665" s="827"/>
      <c r="D665" s="822" t="s">
        <v>400</v>
      </c>
      <c r="E665" s="823" t="s">
        <v>589</v>
      </c>
      <c r="F665" s="835">
        <v>5508571</v>
      </c>
      <c r="G665" s="825">
        <v>4896752</v>
      </c>
      <c r="H665" s="818">
        <f aca="true" t="shared" si="35" ref="H665:H728">G665/F665</f>
        <v>0.8889332641804926</v>
      </c>
    </row>
    <row r="666" spans="1:8" ht="16.5" customHeight="1">
      <c r="A666" s="809"/>
      <c r="B666" s="827"/>
      <c r="C666" s="827"/>
      <c r="D666" s="822" t="s">
        <v>401</v>
      </c>
      <c r="E666" s="823" t="s">
        <v>590</v>
      </c>
      <c r="F666" s="835">
        <v>785108</v>
      </c>
      <c r="G666" s="825">
        <v>556537</v>
      </c>
      <c r="H666" s="818">
        <f t="shared" si="35"/>
        <v>0.708866805585983</v>
      </c>
    </row>
    <row r="667" spans="1:8" ht="16.5" customHeight="1">
      <c r="A667" s="809"/>
      <c r="B667" s="827"/>
      <c r="C667" s="827"/>
      <c r="D667" s="822" t="s">
        <v>402</v>
      </c>
      <c r="E667" s="823" t="s">
        <v>591</v>
      </c>
      <c r="F667" s="835">
        <v>50000</v>
      </c>
      <c r="G667" s="825">
        <v>18960</v>
      </c>
      <c r="H667" s="818">
        <f t="shared" si="35"/>
        <v>0.3792</v>
      </c>
    </row>
    <row r="668" spans="1:8" ht="16.5" customHeight="1">
      <c r="A668" s="809"/>
      <c r="B668" s="827"/>
      <c r="C668" s="827"/>
      <c r="D668" s="1379"/>
      <c r="E668" s="1368"/>
      <c r="F668" s="1368"/>
      <c r="G668" s="1368"/>
      <c r="H668" s="1380"/>
    </row>
    <row r="669" spans="1:8" ht="16.5" customHeight="1">
      <c r="A669" s="809"/>
      <c r="B669" s="827"/>
      <c r="C669" s="827"/>
      <c r="D669" s="1462" t="s">
        <v>592</v>
      </c>
      <c r="E669" s="1463"/>
      <c r="F669" s="882">
        <f>SUM(F670:F689)</f>
        <v>9430654</v>
      </c>
      <c r="G669" s="921">
        <f>SUM(G670:G689)</f>
        <v>7932125</v>
      </c>
      <c r="H669" s="818">
        <f t="shared" si="35"/>
        <v>0.8411002036550169</v>
      </c>
    </row>
    <row r="670" spans="1:8" ht="16.5" customHeight="1">
      <c r="A670" s="809"/>
      <c r="B670" s="827"/>
      <c r="C670" s="827"/>
      <c r="D670" s="836" t="s">
        <v>403</v>
      </c>
      <c r="E670" s="837" t="s">
        <v>593</v>
      </c>
      <c r="F670" s="838">
        <v>544956</v>
      </c>
      <c r="G670" s="825">
        <v>505877</v>
      </c>
      <c r="H670" s="818">
        <f t="shared" si="35"/>
        <v>0.9282896233824383</v>
      </c>
    </row>
    <row r="671" spans="1:8" ht="16.5" customHeight="1">
      <c r="A671" s="809"/>
      <c r="B671" s="827"/>
      <c r="C671" s="827"/>
      <c r="D671" s="822" t="s">
        <v>404</v>
      </c>
      <c r="E671" s="823" t="s">
        <v>594</v>
      </c>
      <c r="F671" s="835">
        <v>2915000</v>
      </c>
      <c r="G671" s="825">
        <v>2540974</v>
      </c>
      <c r="H671" s="818">
        <f t="shared" si="35"/>
        <v>0.8716891938250428</v>
      </c>
    </row>
    <row r="672" spans="1:8" ht="16.5" customHeight="1">
      <c r="A672" s="809"/>
      <c r="B672" s="827"/>
      <c r="C672" s="827"/>
      <c r="D672" s="822" t="s">
        <v>405</v>
      </c>
      <c r="E672" s="823" t="s">
        <v>595</v>
      </c>
      <c r="F672" s="835">
        <v>1168000</v>
      </c>
      <c r="G672" s="825">
        <v>827767</v>
      </c>
      <c r="H672" s="818">
        <f t="shared" si="35"/>
        <v>0.7087046232876713</v>
      </c>
    </row>
    <row r="673" spans="1:8" ht="16.5" customHeight="1">
      <c r="A673" s="809"/>
      <c r="B673" s="827"/>
      <c r="C673" s="827"/>
      <c r="D673" s="822" t="s">
        <v>406</v>
      </c>
      <c r="E673" s="823" t="s">
        <v>596</v>
      </c>
      <c r="F673" s="835">
        <v>402500</v>
      </c>
      <c r="G673" s="825">
        <v>334852</v>
      </c>
      <c r="H673" s="818">
        <f t="shared" si="35"/>
        <v>0.8319304347826086</v>
      </c>
    </row>
    <row r="674" spans="1:8" ht="16.5" customHeight="1">
      <c r="A674" s="809"/>
      <c r="B674" s="827"/>
      <c r="C674" s="827"/>
      <c r="D674" s="822" t="s">
        <v>407</v>
      </c>
      <c r="E674" s="823" t="s">
        <v>597</v>
      </c>
      <c r="F674" s="835">
        <v>60000</v>
      </c>
      <c r="G674" s="825">
        <v>47315</v>
      </c>
      <c r="H674" s="818">
        <f t="shared" si="35"/>
        <v>0.7885833333333333</v>
      </c>
    </row>
    <row r="675" spans="1:8" ht="16.5" customHeight="1">
      <c r="A675" s="809"/>
      <c r="B675" s="827"/>
      <c r="C675" s="827"/>
      <c r="D675" s="822" t="s">
        <v>408</v>
      </c>
      <c r="E675" s="823" t="s">
        <v>598</v>
      </c>
      <c r="F675" s="835">
        <v>1743969</v>
      </c>
      <c r="G675" s="825">
        <v>1498096</v>
      </c>
      <c r="H675" s="818">
        <f t="shared" si="35"/>
        <v>0.8590152691934317</v>
      </c>
    </row>
    <row r="676" spans="1:8" ht="16.5" customHeight="1">
      <c r="A676" s="809"/>
      <c r="B676" s="827"/>
      <c r="C676" s="827"/>
      <c r="D676" s="822" t="s">
        <v>409</v>
      </c>
      <c r="E676" s="823" t="s">
        <v>599</v>
      </c>
      <c r="F676" s="835">
        <v>110000</v>
      </c>
      <c r="G676" s="825">
        <v>88052</v>
      </c>
      <c r="H676" s="818">
        <f t="shared" si="35"/>
        <v>0.8004727272727272</v>
      </c>
    </row>
    <row r="677" spans="1:8" ht="30" customHeight="1">
      <c r="A677" s="809"/>
      <c r="B677" s="827"/>
      <c r="C677" s="827"/>
      <c r="D677" s="822" t="s">
        <v>410</v>
      </c>
      <c r="E677" s="823" t="s">
        <v>600</v>
      </c>
      <c r="F677" s="835">
        <v>65000</v>
      </c>
      <c r="G677" s="825">
        <v>29325</v>
      </c>
      <c r="H677" s="818">
        <f t="shared" si="35"/>
        <v>0.4511538461538461</v>
      </c>
    </row>
    <row r="678" spans="1:8" ht="24" customHeight="1">
      <c r="A678" s="809"/>
      <c r="B678" s="827"/>
      <c r="C678" s="827"/>
      <c r="D678" s="822" t="s">
        <v>411</v>
      </c>
      <c r="E678" s="823" t="s">
        <v>601</v>
      </c>
      <c r="F678" s="835">
        <v>50000</v>
      </c>
      <c r="G678" s="825">
        <v>14548</v>
      </c>
      <c r="H678" s="818">
        <f t="shared" si="35"/>
        <v>0.29096</v>
      </c>
    </row>
    <row r="679" spans="1:8" ht="16.5" customHeight="1">
      <c r="A679" s="809"/>
      <c r="B679" s="827"/>
      <c r="C679" s="827"/>
      <c r="D679" s="822" t="s">
        <v>472</v>
      </c>
      <c r="E679" s="823" t="s">
        <v>735</v>
      </c>
      <c r="F679" s="835">
        <v>10000</v>
      </c>
      <c r="G679" s="825">
        <v>89</v>
      </c>
      <c r="H679" s="818">
        <f t="shared" si="35"/>
        <v>0.0089</v>
      </c>
    </row>
    <row r="680" spans="1:8" ht="16.5" customHeight="1">
      <c r="A680" s="809"/>
      <c r="B680" s="827"/>
      <c r="C680" s="827"/>
      <c r="D680" s="822" t="s">
        <v>412</v>
      </c>
      <c r="E680" s="823" t="s">
        <v>602</v>
      </c>
      <c r="F680" s="835">
        <v>60000</v>
      </c>
      <c r="G680" s="825">
        <v>24288</v>
      </c>
      <c r="H680" s="818">
        <f t="shared" si="35"/>
        <v>0.4048</v>
      </c>
    </row>
    <row r="681" spans="1:8" ht="25.5" customHeight="1">
      <c r="A681" s="809"/>
      <c r="B681" s="827"/>
      <c r="C681" s="827"/>
      <c r="D681" s="822" t="s">
        <v>413</v>
      </c>
      <c r="E681" s="823" t="s">
        <v>603</v>
      </c>
      <c r="F681" s="835">
        <v>60000</v>
      </c>
      <c r="G681" s="825">
        <v>59322</v>
      </c>
      <c r="H681" s="818">
        <f t="shared" si="35"/>
        <v>0.9887</v>
      </c>
    </row>
    <row r="682" spans="1:8" ht="16.5" customHeight="1">
      <c r="A682" s="809"/>
      <c r="B682" s="827"/>
      <c r="C682" s="827"/>
      <c r="D682" s="822" t="s">
        <v>414</v>
      </c>
      <c r="E682" s="823" t="s">
        <v>604</v>
      </c>
      <c r="F682" s="835">
        <v>250000</v>
      </c>
      <c r="G682" s="825">
        <v>221280</v>
      </c>
      <c r="H682" s="818">
        <f t="shared" si="35"/>
        <v>0.88512</v>
      </c>
    </row>
    <row r="683" spans="1:8" ht="16.5" customHeight="1">
      <c r="A683" s="809"/>
      <c r="B683" s="827"/>
      <c r="C683" s="827"/>
      <c r="D683" s="822" t="s">
        <v>621</v>
      </c>
      <c r="E683" s="823" t="s">
        <v>622</v>
      </c>
      <c r="F683" s="835">
        <v>400000</v>
      </c>
      <c r="G683" s="825">
        <v>378720</v>
      </c>
      <c r="H683" s="818">
        <f t="shared" si="35"/>
        <v>0.9468</v>
      </c>
    </row>
    <row r="684" spans="1:8" ht="16.5" customHeight="1">
      <c r="A684" s="809"/>
      <c r="B684" s="827"/>
      <c r="C684" s="827"/>
      <c r="D684" s="822" t="s">
        <v>415</v>
      </c>
      <c r="E684" s="823" t="s">
        <v>605</v>
      </c>
      <c r="F684" s="835">
        <v>135000</v>
      </c>
      <c r="G684" s="825">
        <v>68960</v>
      </c>
      <c r="H684" s="818">
        <f t="shared" si="35"/>
        <v>0.5108148148148148</v>
      </c>
    </row>
    <row r="685" spans="1:8" ht="16.5" customHeight="1">
      <c r="A685" s="809"/>
      <c r="B685" s="827"/>
      <c r="C685" s="827"/>
      <c r="D685" s="822" t="s">
        <v>416</v>
      </c>
      <c r="E685" s="823" t="s">
        <v>606</v>
      </c>
      <c r="F685" s="835">
        <v>1067129</v>
      </c>
      <c r="G685" s="825">
        <v>983593</v>
      </c>
      <c r="H685" s="818">
        <f t="shared" si="35"/>
        <v>0.9217189299512992</v>
      </c>
    </row>
    <row r="686" spans="1:8" ht="16.5" customHeight="1">
      <c r="A686" s="809"/>
      <c r="B686" s="827"/>
      <c r="C686" s="827"/>
      <c r="D686" s="822" t="s">
        <v>608</v>
      </c>
      <c r="E686" s="823" t="s">
        <v>609</v>
      </c>
      <c r="F686" s="835">
        <v>10000</v>
      </c>
      <c r="G686" s="825">
        <v>3130</v>
      </c>
      <c r="H686" s="818">
        <f t="shared" si="35"/>
        <v>0.313</v>
      </c>
    </row>
    <row r="687" spans="1:8" ht="16.5" customHeight="1">
      <c r="A687" s="809"/>
      <c r="B687" s="827"/>
      <c r="C687" s="827"/>
      <c r="D687" s="822" t="s">
        <v>418</v>
      </c>
      <c r="E687" s="823" t="s">
        <v>610</v>
      </c>
      <c r="F687" s="835">
        <v>95000</v>
      </c>
      <c r="G687" s="825">
        <v>92641</v>
      </c>
      <c r="H687" s="818">
        <f t="shared" si="35"/>
        <v>0.9751684210526316</v>
      </c>
    </row>
    <row r="688" spans="1:8" ht="16.5" customHeight="1">
      <c r="A688" s="809"/>
      <c r="B688" s="827"/>
      <c r="C688" s="827"/>
      <c r="D688" s="822" t="s">
        <v>458</v>
      </c>
      <c r="E688" s="823" t="s">
        <v>644</v>
      </c>
      <c r="F688" s="835">
        <v>50000</v>
      </c>
      <c r="G688" s="825">
        <v>11240</v>
      </c>
      <c r="H688" s="818">
        <f t="shared" si="35"/>
        <v>0.2248</v>
      </c>
    </row>
    <row r="689" spans="1:8" ht="16.5" customHeight="1">
      <c r="A689" s="809"/>
      <c r="B689" s="827"/>
      <c r="C689" s="827"/>
      <c r="D689" s="828" t="s">
        <v>419</v>
      </c>
      <c r="E689" s="829" t="s">
        <v>613</v>
      </c>
      <c r="F689" s="830">
        <v>234100</v>
      </c>
      <c r="G689" s="849">
        <v>202056</v>
      </c>
      <c r="H689" s="832">
        <f t="shared" si="35"/>
        <v>0.8631183255019222</v>
      </c>
    </row>
    <row r="690" spans="1:8" ht="16.5" customHeight="1">
      <c r="A690" s="809"/>
      <c r="B690" s="827"/>
      <c r="C690" s="827"/>
      <c r="D690" s="1402"/>
      <c r="E690" s="1403"/>
      <c r="F690" s="1403"/>
      <c r="G690" s="1403"/>
      <c r="H690" s="1404"/>
    </row>
    <row r="691" spans="1:8" ht="16.5" customHeight="1">
      <c r="A691" s="809"/>
      <c r="B691" s="827"/>
      <c r="C691" s="827"/>
      <c r="D691" s="1456" t="s">
        <v>614</v>
      </c>
      <c r="E691" s="1457"/>
      <c r="F691" s="838">
        <f>F692</f>
        <v>135000</v>
      </c>
      <c r="G691" s="839">
        <f>G692</f>
        <v>130762</v>
      </c>
      <c r="H691" s="840">
        <f t="shared" si="35"/>
        <v>0.9686074074074074</v>
      </c>
    </row>
    <row r="692" spans="1:8" ht="16.5" customHeight="1">
      <c r="A692" s="809"/>
      <c r="B692" s="827"/>
      <c r="C692" s="827"/>
      <c r="D692" s="836" t="s">
        <v>420</v>
      </c>
      <c r="E692" s="837" t="s">
        <v>615</v>
      </c>
      <c r="F692" s="838">
        <v>135000</v>
      </c>
      <c r="G692" s="825">
        <v>130762</v>
      </c>
      <c r="H692" s="818">
        <f t="shared" si="35"/>
        <v>0.9686074074074074</v>
      </c>
    </row>
    <row r="693" spans="1:8" ht="16.5" customHeight="1">
      <c r="A693" s="809"/>
      <c r="B693" s="827"/>
      <c r="C693" s="827"/>
      <c r="D693" s="1379"/>
      <c r="E693" s="1368"/>
      <c r="F693" s="1368"/>
      <c r="G693" s="1368"/>
      <c r="H693" s="1380"/>
    </row>
    <row r="694" spans="1:8" ht="16.5" customHeight="1">
      <c r="A694" s="809"/>
      <c r="B694" s="827"/>
      <c r="C694" s="827"/>
      <c r="D694" s="1364" t="s">
        <v>635</v>
      </c>
      <c r="E694" s="1388"/>
      <c r="F694" s="835">
        <f>SUM(F695:F726)</f>
        <v>25759931</v>
      </c>
      <c r="G694" s="825">
        <f>SUM(G695:G726)</f>
        <v>22893733</v>
      </c>
      <c r="H694" s="818">
        <f t="shared" si="35"/>
        <v>0.8887342516561865</v>
      </c>
    </row>
    <row r="695" spans="1:8" ht="16.5" customHeight="1">
      <c r="A695" s="809"/>
      <c r="B695" s="1368"/>
      <c r="C695" s="1368"/>
      <c r="D695" s="822" t="s">
        <v>427</v>
      </c>
      <c r="E695" s="823" t="s">
        <v>587</v>
      </c>
      <c r="F695" s="835">
        <v>15433544</v>
      </c>
      <c r="G695" s="825">
        <v>14081733</v>
      </c>
      <c r="H695" s="818">
        <f t="shared" si="35"/>
        <v>0.9124108500290018</v>
      </c>
    </row>
    <row r="696" spans="1:8" ht="16.5" customHeight="1">
      <c r="A696" s="809"/>
      <c r="B696" s="1368"/>
      <c r="C696" s="1368"/>
      <c r="D696" s="822" t="s">
        <v>428</v>
      </c>
      <c r="E696" s="823" t="s">
        <v>587</v>
      </c>
      <c r="F696" s="835">
        <v>104150</v>
      </c>
      <c r="G696" s="825">
        <v>81953</v>
      </c>
      <c r="H696" s="818">
        <f t="shared" si="35"/>
        <v>0.7868746999519923</v>
      </c>
    </row>
    <row r="697" spans="1:8" ht="16.5" customHeight="1">
      <c r="A697" s="809"/>
      <c r="B697" s="1368"/>
      <c r="C697" s="1368"/>
      <c r="D697" s="822" t="s">
        <v>429</v>
      </c>
      <c r="E697" s="823" t="s">
        <v>588</v>
      </c>
      <c r="F697" s="835">
        <v>909750</v>
      </c>
      <c r="G697" s="825">
        <v>891656</v>
      </c>
      <c r="H697" s="818">
        <f t="shared" si="35"/>
        <v>0.9801110195108547</v>
      </c>
    </row>
    <row r="698" spans="1:8" ht="16.5" customHeight="1">
      <c r="A698" s="809"/>
      <c r="B698" s="1368"/>
      <c r="C698" s="1368"/>
      <c r="D698" s="822" t="s">
        <v>430</v>
      </c>
      <c r="E698" s="823" t="s">
        <v>588</v>
      </c>
      <c r="F698" s="835">
        <v>5250</v>
      </c>
      <c r="G698" s="825">
        <v>3751</v>
      </c>
      <c r="H698" s="818">
        <f t="shared" si="35"/>
        <v>0.7144761904761905</v>
      </c>
    </row>
    <row r="699" spans="1:8" ht="16.5" customHeight="1">
      <c r="A699" s="809"/>
      <c r="B699" s="1368"/>
      <c r="C699" s="1368"/>
      <c r="D699" s="822" t="s">
        <v>431</v>
      </c>
      <c r="E699" s="823" t="s">
        <v>589</v>
      </c>
      <c r="F699" s="835">
        <v>2812266</v>
      </c>
      <c r="G699" s="825">
        <v>2534674</v>
      </c>
      <c r="H699" s="818">
        <f t="shared" si="35"/>
        <v>0.9012924097507135</v>
      </c>
    </row>
    <row r="700" spans="1:8" ht="16.5" customHeight="1">
      <c r="A700" s="809"/>
      <c r="B700" s="1368"/>
      <c r="C700" s="1368"/>
      <c r="D700" s="822" t="s">
        <v>432</v>
      </c>
      <c r="E700" s="823" t="s">
        <v>589</v>
      </c>
      <c r="F700" s="835">
        <v>16594</v>
      </c>
      <c r="G700" s="825">
        <v>14676</v>
      </c>
      <c r="H700" s="818">
        <f t="shared" si="35"/>
        <v>0.88441605399542</v>
      </c>
    </row>
    <row r="701" spans="1:8" ht="16.5" customHeight="1">
      <c r="A701" s="809"/>
      <c r="B701" s="1368"/>
      <c r="C701" s="1368"/>
      <c r="D701" s="822" t="s">
        <v>433</v>
      </c>
      <c r="E701" s="823" t="s">
        <v>590</v>
      </c>
      <c r="F701" s="835">
        <v>402270</v>
      </c>
      <c r="G701" s="825">
        <v>293909</v>
      </c>
      <c r="H701" s="818">
        <f t="shared" si="35"/>
        <v>0.7306261963357944</v>
      </c>
    </row>
    <row r="702" spans="1:8" ht="16.5" customHeight="1">
      <c r="A702" s="809"/>
      <c r="B702" s="1368"/>
      <c r="C702" s="1368"/>
      <c r="D702" s="822" t="s">
        <v>434</v>
      </c>
      <c r="E702" s="823" t="s">
        <v>590</v>
      </c>
      <c r="F702" s="835">
        <v>2856</v>
      </c>
      <c r="G702" s="825">
        <v>1935</v>
      </c>
      <c r="H702" s="818">
        <f t="shared" si="35"/>
        <v>0.6775210084033614</v>
      </c>
    </row>
    <row r="703" spans="1:8" ht="16.5" customHeight="1">
      <c r="A703" s="809"/>
      <c r="B703" s="1368"/>
      <c r="C703" s="1368"/>
      <c r="D703" s="822" t="s">
        <v>435</v>
      </c>
      <c r="E703" s="823" t="s">
        <v>591</v>
      </c>
      <c r="F703" s="835">
        <v>439100</v>
      </c>
      <c r="G703" s="825">
        <v>381550</v>
      </c>
      <c r="H703" s="818">
        <f t="shared" si="35"/>
        <v>0.8689364609428376</v>
      </c>
    </row>
    <row r="704" spans="1:8" ht="16.5" customHeight="1">
      <c r="A704" s="809"/>
      <c r="B704" s="1368"/>
      <c r="C704" s="1368"/>
      <c r="D704" s="822" t="s">
        <v>437</v>
      </c>
      <c r="E704" s="823" t="s">
        <v>594</v>
      </c>
      <c r="F704" s="835">
        <v>626924</v>
      </c>
      <c r="G704" s="825">
        <v>362717</v>
      </c>
      <c r="H704" s="818">
        <f t="shared" si="35"/>
        <v>0.5785661419885026</v>
      </c>
    </row>
    <row r="705" spans="1:8" ht="16.5" customHeight="1">
      <c r="A705" s="809"/>
      <c r="B705" s="1368"/>
      <c r="C705" s="1368"/>
      <c r="D705" s="822" t="s">
        <v>438</v>
      </c>
      <c r="E705" s="823" t="s">
        <v>594</v>
      </c>
      <c r="F705" s="835">
        <v>23286</v>
      </c>
      <c r="G705" s="825">
        <v>18180</v>
      </c>
      <c r="H705" s="818">
        <f t="shared" si="35"/>
        <v>0.7807266168513269</v>
      </c>
    </row>
    <row r="706" spans="1:8" ht="16.5" customHeight="1">
      <c r="A706" s="809"/>
      <c r="B706" s="1368"/>
      <c r="C706" s="1368"/>
      <c r="D706" s="1022" t="s">
        <v>736</v>
      </c>
      <c r="E706" s="1007" t="s">
        <v>595</v>
      </c>
      <c r="F706" s="1125">
        <v>100000</v>
      </c>
      <c r="G706" s="1126">
        <v>86748</v>
      </c>
      <c r="H706" s="1127">
        <f t="shared" si="35"/>
        <v>0.86748</v>
      </c>
    </row>
    <row r="707" spans="1:8" ht="16.5" customHeight="1">
      <c r="A707" s="809"/>
      <c r="B707" s="1368"/>
      <c r="C707" s="1368"/>
      <c r="D707" s="1128" t="s">
        <v>441</v>
      </c>
      <c r="E707" s="1129" t="s">
        <v>598</v>
      </c>
      <c r="F707" s="838">
        <v>3646050</v>
      </c>
      <c r="G707" s="839">
        <v>3154469</v>
      </c>
      <c r="H707" s="840">
        <f t="shared" si="35"/>
        <v>0.8651743667804884</v>
      </c>
    </row>
    <row r="708" spans="1:8" ht="16.5" customHeight="1">
      <c r="A708" s="809"/>
      <c r="B708" s="1368"/>
      <c r="C708" s="1368"/>
      <c r="D708" s="822" t="s">
        <v>442</v>
      </c>
      <c r="E708" s="823" t="s">
        <v>598</v>
      </c>
      <c r="F708" s="835">
        <v>63849</v>
      </c>
      <c r="G708" s="825">
        <v>31606</v>
      </c>
      <c r="H708" s="818">
        <f t="shared" si="35"/>
        <v>0.49501166815455216</v>
      </c>
    </row>
    <row r="709" spans="1:8" ht="16.5" customHeight="1">
      <c r="A709" s="809"/>
      <c r="B709" s="1368"/>
      <c r="C709" s="1368"/>
      <c r="D709" s="822" t="s">
        <v>443</v>
      </c>
      <c r="E709" s="823" t="s">
        <v>599</v>
      </c>
      <c r="F709" s="835">
        <v>3400</v>
      </c>
      <c r="G709" s="825">
        <v>449</v>
      </c>
      <c r="H709" s="818">
        <f t="shared" si="35"/>
        <v>0.13205882352941176</v>
      </c>
    </row>
    <row r="710" spans="1:8" ht="16.5" customHeight="1">
      <c r="A710" s="809"/>
      <c r="B710" s="1368"/>
      <c r="C710" s="1368"/>
      <c r="D710" s="822" t="s">
        <v>444</v>
      </c>
      <c r="E710" s="823" t="s">
        <v>599</v>
      </c>
      <c r="F710" s="835">
        <v>600</v>
      </c>
      <c r="G710" s="825">
        <v>79</v>
      </c>
      <c r="H710" s="818">
        <f t="shared" si="35"/>
        <v>0.13166666666666665</v>
      </c>
    </row>
    <row r="711" spans="1:8" ht="26.25" customHeight="1">
      <c r="A711" s="809"/>
      <c r="B711" s="1368"/>
      <c r="C711" s="1368"/>
      <c r="D711" s="822" t="s">
        <v>445</v>
      </c>
      <c r="E711" s="823" t="s">
        <v>600</v>
      </c>
      <c r="F711" s="835">
        <v>4250</v>
      </c>
      <c r="G711" s="825">
        <v>0</v>
      </c>
      <c r="H711" s="818">
        <f t="shared" si="35"/>
        <v>0</v>
      </c>
    </row>
    <row r="712" spans="1:8" ht="26.25" customHeight="1">
      <c r="A712" s="809"/>
      <c r="B712" s="827"/>
      <c r="C712" s="827"/>
      <c r="D712" s="822" t="s">
        <v>446</v>
      </c>
      <c r="E712" s="823" t="s">
        <v>600</v>
      </c>
      <c r="F712" s="835">
        <v>750</v>
      </c>
      <c r="G712" s="825">
        <v>0</v>
      </c>
      <c r="H712" s="818">
        <f t="shared" si="35"/>
        <v>0</v>
      </c>
    </row>
    <row r="713" spans="1:8" ht="26.25" customHeight="1">
      <c r="A713" s="809"/>
      <c r="B713" s="1368"/>
      <c r="C713" s="1368"/>
      <c r="D713" s="822" t="s">
        <v>737</v>
      </c>
      <c r="E713" s="823" t="s">
        <v>601</v>
      </c>
      <c r="F713" s="835">
        <v>10200</v>
      </c>
      <c r="G713" s="825">
        <v>2707</v>
      </c>
      <c r="H713" s="818">
        <f t="shared" si="35"/>
        <v>0.2653921568627451</v>
      </c>
    </row>
    <row r="714" spans="1:8" ht="25.5" customHeight="1">
      <c r="A714" s="809"/>
      <c r="B714" s="1368"/>
      <c r="C714" s="1368"/>
      <c r="D714" s="822" t="s">
        <v>665</v>
      </c>
      <c r="E714" s="823" t="s">
        <v>601</v>
      </c>
      <c r="F714" s="835">
        <v>1800</v>
      </c>
      <c r="G714" s="825">
        <v>478</v>
      </c>
      <c r="H714" s="818">
        <f t="shared" si="35"/>
        <v>0.26555555555555554</v>
      </c>
    </row>
    <row r="715" spans="1:8" ht="22.5" customHeight="1">
      <c r="A715" s="809"/>
      <c r="B715" s="827"/>
      <c r="C715" s="827"/>
      <c r="D715" s="822" t="s">
        <v>738</v>
      </c>
      <c r="E715" s="823" t="s">
        <v>723</v>
      </c>
      <c r="F715" s="835">
        <v>98170</v>
      </c>
      <c r="G715" s="825">
        <v>94666</v>
      </c>
      <c r="H715" s="818">
        <f t="shared" si="35"/>
        <v>0.964306814709178</v>
      </c>
    </row>
    <row r="716" spans="1:8" ht="16.5" customHeight="1">
      <c r="A716" s="809"/>
      <c r="B716" s="1368"/>
      <c r="C716" s="1368"/>
      <c r="D716" s="822" t="s">
        <v>447</v>
      </c>
      <c r="E716" s="823" t="s">
        <v>602</v>
      </c>
      <c r="F716" s="835">
        <v>572841</v>
      </c>
      <c r="G716" s="825">
        <v>544284</v>
      </c>
      <c r="H716" s="818">
        <f t="shared" si="35"/>
        <v>0.9501484705179971</v>
      </c>
    </row>
    <row r="717" spans="1:8" ht="25.5">
      <c r="A717" s="809"/>
      <c r="B717" s="1368"/>
      <c r="C717" s="1368"/>
      <c r="D717" s="822" t="s">
        <v>739</v>
      </c>
      <c r="E717" s="823" t="s">
        <v>603</v>
      </c>
      <c r="F717" s="835">
        <v>20400</v>
      </c>
      <c r="G717" s="825">
        <v>4223</v>
      </c>
      <c r="H717" s="818">
        <f t="shared" si="35"/>
        <v>0.20700980392156862</v>
      </c>
    </row>
    <row r="718" spans="1:8" ht="25.5">
      <c r="A718" s="809"/>
      <c r="B718" s="1368"/>
      <c r="C718" s="1368"/>
      <c r="D718" s="822" t="s">
        <v>740</v>
      </c>
      <c r="E718" s="823" t="s">
        <v>603</v>
      </c>
      <c r="F718" s="835">
        <v>3600</v>
      </c>
      <c r="G718" s="825">
        <v>745</v>
      </c>
      <c r="H718" s="818">
        <f t="shared" si="35"/>
        <v>0.20694444444444443</v>
      </c>
    </row>
    <row r="719" spans="1:8" ht="16.5" customHeight="1">
      <c r="A719" s="809"/>
      <c r="B719" s="1368"/>
      <c r="C719" s="1368"/>
      <c r="D719" s="828" t="s">
        <v>449</v>
      </c>
      <c r="E719" s="829" t="s">
        <v>604</v>
      </c>
      <c r="F719" s="830">
        <v>119250</v>
      </c>
      <c r="G719" s="849">
        <v>87336</v>
      </c>
      <c r="H719" s="832">
        <f t="shared" si="35"/>
        <v>0.7323773584905661</v>
      </c>
    </row>
    <row r="720" spans="1:8" ht="16.5" customHeight="1">
      <c r="A720" s="809"/>
      <c r="B720" s="1368"/>
      <c r="C720" s="1368"/>
      <c r="D720" s="833" t="s">
        <v>450</v>
      </c>
      <c r="E720" s="834" t="s">
        <v>604</v>
      </c>
      <c r="F720" s="835">
        <v>3750</v>
      </c>
      <c r="G720" s="825">
        <v>2525</v>
      </c>
      <c r="H720" s="818">
        <f t="shared" si="35"/>
        <v>0.6733333333333333</v>
      </c>
    </row>
    <row r="721" spans="1:8" ht="16.5" customHeight="1">
      <c r="A721" s="809"/>
      <c r="B721" s="1368"/>
      <c r="C721" s="1368"/>
      <c r="D721" s="836" t="s">
        <v>451</v>
      </c>
      <c r="E721" s="837" t="s">
        <v>622</v>
      </c>
      <c r="F721" s="838">
        <v>80000</v>
      </c>
      <c r="G721" s="839">
        <v>49578</v>
      </c>
      <c r="H721" s="840">
        <f t="shared" si="35"/>
        <v>0.619725</v>
      </c>
    </row>
    <row r="722" spans="1:8" ht="16.5" customHeight="1">
      <c r="A722" s="809"/>
      <c r="B722" s="827"/>
      <c r="C722" s="827"/>
      <c r="D722" s="822" t="s">
        <v>741</v>
      </c>
      <c r="E722" s="823" t="s">
        <v>610</v>
      </c>
      <c r="F722" s="835">
        <v>10000</v>
      </c>
      <c r="G722" s="825">
        <v>6075</v>
      </c>
      <c r="H722" s="818">
        <f t="shared" si="35"/>
        <v>0.6075</v>
      </c>
    </row>
    <row r="723" spans="1:8" ht="38.25">
      <c r="A723" s="809"/>
      <c r="B723" s="827"/>
      <c r="C723" s="827"/>
      <c r="D723" s="822" t="s">
        <v>716</v>
      </c>
      <c r="E723" s="823" t="s">
        <v>742</v>
      </c>
      <c r="F723" s="835">
        <v>31</v>
      </c>
      <c r="G723" s="825">
        <v>30</v>
      </c>
      <c r="H723" s="818">
        <f t="shared" si="35"/>
        <v>0.967741935483871</v>
      </c>
    </row>
    <row r="724" spans="1:8" ht="18.75" customHeight="1">
      <c r="A724" s="809"/>
      <c r="B724" s="827"/>
      <c r="C724" s="827"/>
      <c r="D724" s="822" t="s">
        <v>743</v>
      </c>
      <c r="E724" s="823" t="s">
        <v>644</v>
      </c>
      <c r="F724" s="835">
        <v>20000</v>
      </c>
      <c r="G724" s="825">
        <v>0</v>
      </c>
      <c r="H724" s="818">
        <f t="shared" si="35"/>
        <v>0</v>
      </c>
    </row>
    <row r="725" spans="1:8" ht="16.5" customHeight="1">
      <c r="A725" s="809"/>
      <c r="B725" s="1368"/>
      <c r="C725" s="1368"/>
      <c r="D725" s="822" t="s">
        <v>455</v>
      </c>
      <c r="E725" s="823" t="s">
        <v>613</v>
      </c>
      <c r="F725" s="835">
        <v>213000</v>
      </c>
      <c r="G725" s="825">
        <v>155571</v>
      </c>
      <c r="H725" s="818">
        <f t="shared" si="35"/>
        <v>0.7303802816901408</v>
      </c>
    </row>
    <row r="726" spans="1:8" ht="16.5" customHeight="1">
      <c r="A726" s="809"/>
      <c r="B726" s="1368"/>
      <c r="C726" s="1368"/>
      <c r="D726" s="822" t="s">
        <v>456</v>
      </c>
      <c r="E726" s="823" t="s">
        <v>613</v>
      </c>
      <c r="F726" s="835">
        <v>12000</v>
      </c>
      <c r="G726" s="825">
        <v>5430</v>
      </c>
      <c r="H726" s="818">
        <f t="shared" si="35"/>
        <v>0.4525</v>
      </c>
    </row>
    <row r="727" spans="1:8" ht="16.5" customHeight="1">
      <c r="A727" s="809"/>
      <c r="B727" s="827"/>
      <c r="C727" s="827"/>
      <c r="D727" s="1379"/>
      <c r="E727" s="1368"/>
      <c r="F727" s="1368"/>
      <c r="G727" s="1368"/>
      <c r="H727" s="1380"/>
    </row>
    <row r="728" spans="1:8" ht="16.5" customHeight="1">
      <c r="A728" s="809"/>
      <c r="B728" s="827"/>
      <c r="C728" s="827"/>
      <c r="D728" s="1395" t="s">
        <v>616</v>
      </c>
      <c r="E728" s="1396"/>
      <c r="F728" s="841">
        <f>F729</f>
        <v>3806100</v>
      </c>
      <c r="G728" s="842">
        <f>G729</f>
        <v>3028268</v>
      </c>
      <c r="H728" s="843">
        <f t="shared" si="35"/>
        <v>0.7956354273403221</v>
      </c>
    </row>
    <row r="729" spans="1:8" ht="16.5" customHeight="1">
      <c r="A729" s="809"/>
      <c r="B729" s="827"/>
      <c r="C729" s="827"/>
      <c r="D729" s="1390" t="s">
        <v>617</v>
      </c>
      <c r="E729" s="1391"/>
      <c r="F729" s="835">
        <f>SUM(F730:F734)</f>
        <v>3806100</v>
      </c>
      <c r="G729" s="825">
        <f>SUM(G730:G734)</f>
        <v>3028268</v>
      </c>
      <c r="H729" s="818">
        <f aca="true" t="shared" si="36" ref="H729:H793">G729/F729</f>
        <v>0.7956354273403221</v>
      </c>
    </row>
    <row r="730" spans="1:8" ht="16.5" customHeight="1">
      <c r="A730" s="809"/>
      <c r="B730" s="1368"/>
      <c r="C730" s="1368"/>
      <c r="D730" s="822" t="s">
        <v>425</v>
      </c>
      <c r="E730" s="823" t="s">
        <v>626</v>
      </c>
      <c r="F730" s="835">
        <v>1544500</v>
      </c>
      <c r="G730" s="825">
        <v>1370296</v>
      </c>
      <c r="H730" s="818">
        <f t="shared" si="36"/>
        <v>0.8872101003561023</v>
      </c>
    </row>
    <row r="731" spans="1:8" ht="16.5" customHeight="1">
      <c r="A731" s="809"/>
      <c r="B731" s="1368"/>
      <c r="C731" s="1368"/>
      <c r="D731" s="822" t="s">
        <v>744</v>
      </c>
      <c r="E731" s="823" t="s">
        <v>626</v>
      </c>
      <c r="F731" s="835">
        <v>500000</v>
      </c>
      <c r="G731" s="825">
        <v>382924</v>
      </c>
      <c r="H731" s="818">
        <f t="shared" si="36"/>
        <v>0.765848</v>
      </c>
    </row>
    <row r="732" spans="1:8" ht="16.5" customHeight="1">
      <c r="A732" s="809"/>
      <c r="B732" s="1368"/>
      <c r="C732" s="1368"/>
      <c r="D732" s="822" t="s">
        <v>421</v>
      </c>
      <c r="E732" s="823" t="s">
        <v>618</v>
      </c>
      <c r="F732" s="835">
        <v>1221500</v>
      </c>
      <c r="G732" s="825">
        <v>910646</v>
      </c>
      <c r="H732" s="818">
        <f t="shared" si="36"/>
        <v>0.7455145313139583</v>
      </c>
    </row>
    <row r="733" spans="1:8" ht="16.5" customHeight="1">
      <c r="A733" s="809"/>
      <c r="B733" s="1368"/>
      <c r="C733" s="1368"/>
      <c r="D733" s="822" t="s">
        <v>457</v>
      </c>
      <c r="E733" s="823" t="s">
        <v>618</v>
      </c>
      <c r="F733" s="835">
        <v>523585</v>
      </c>
      <c r="G733" s="825">
        <v>364402</v>
      </c>
      <c r="H733" s="818">
        <f t="shared" si="36"/>
        <v>0.6959748655901143</v>
      </c>
    </row>
    <row r="734" spans="1:8" ht="16.5" customHeight="1">
      <c r="A734" s="809"/>
      <c r="B734" s="1392"/>
      <c r="C734" s="1392"/>
      <c r="D734" s="856" t="s">
        <v>639</v>
      </c>
      <c r="E734" s="823" t="s">
        <v>618</v>
      </c>
      <c r="F734" s="835">
        <v>16515</v>
      </c>
      <c r="G734" s="825">
        <v>0</v>
      </c>
      <c r="H734" s="818">
        <f t="shared" si="36"/>
        <v>0</v>
      </c>
    </row>
    <row r="735" spans="1:8" ht="16.5" customHeight="1">
      <c r="A735" s="809"/>
      <c r="B735" s="1383" t="s">
        <v>473</v>
      </c>
      <c r="C735" s="1383"/>
      <c r="D735" s="1384" t="s">
        <v>230</v>
      </c>
      <c r="E735" s="1385"/>
      <c r="F735" s="844">
        <f>F736</f>
        <v>10000</v>
      </c>
      <c r="G735" s="811">
        <f>G736</f>
        <v>7919</v>
      </c>
      <c r="H735" s="881">
        <f t="shared" si="36"/>
        <v>0.7919</v>
      </c>
    </row>
    <row r="736" spans="1:8" ht="16.5" customHeight="1">
      <c r="A736" s="809"/>
      <c r="B736" s="1393"/>
      <c r="C736" s="1393"/>
      <c r="D736" s="1386" t="s">
        <v>734</v>
      </c>
      <c r="E736" s="1387"/>
      <c r="F736" s="841">
        <f>F737</f>
        <v>10000</v>
      </c>
      <c r="G736" s="842">
        <f>G737</f>
        <v>7919</v>
      </c>
      <c r="H736" s="843">
        <f t="shared" si="36"/>
        <v>0.7919</v>
      </c>
    </row>
    <row r="737" spans="1:8" ht="16.5" customHeight="1">
      <c r="A737" s="809"/>
      <c r="B737" s="1361"/>
      <c r="C737" s="1361"/>
      <c r="D737" s="1364" t="s">
        <v>586</v>
      </c>
      <c r="E737" s="1388"/>
      <c r="F737" s="835">
        <f>F738+F742</f>
        <v>10000</v>
      </c>
      <c r="G737" s="825">
        <f>G738+G742</f>
        <v>7919</v>
      </c>
      <c r="H737" s="818">
        <f t="shared" si="36"/>
        <v>0.7919</v>
      </c>
    </row>
    <row r="738" spans="1:8" ht="16.5" customHeight="1">
      <c r="A738" s="809"/>
      <c r="B738" s="1361"/>
      <c r="C738" s="1361"/>
      <c r="D738" s="1366" t="s">
        <v>397</v>
      </c>
      <c r="E738" s="1389"/>
      <c r="F738" s="835">
        <f>SUM(F739:F740)</f>
        <v>2380</v>
      </c>
      <c r="G738" s="825">
        <f>SUM(G739:G740)</f>
        <v>2355</v>
      </c>
      <c r="H738" s="818">
        <f t="shared" si="36"/>
        <v>0.9894957983193278</v>
      </c>
    </row>
    <row r="739" spans="1:8" ht="16.5" customHeight="1">
      <c r="A739" s="809"/>
      <c r="B739" s="1361"/>
      <c r="C739" s="1361"/>
      <c r="D739" s="822" t="s">
        <v>400</v>
      </c>
      <c r="E739" s="823" t="s">
        <v>589</v>
      </c>
      <c r="F739" s="835">
        <v>150</v>
      </c>
      <c r="G739" s="825">
        <v>125</v>
      </c>
      <c r="H739" s="818">
        <f t="shared" si="36"/>
        <v>0.8333333333333334</v>
      </c>
    </row>
    <row r="740" spans="1:8" ht="16.5" customHeight="1">
      <c r="A740" s="809"/>
      <c r="B740" s="1368"/>
      <c r="C740" s="1368"/>
      <c r="D740" s="822" t="s">
        <v>402</v>
      </c>
      <c r="E740" s="823" t="s">
        <v>591</v>
      </c>
      <c r="F740" s="835">
        <v>2230</v>
      </c>
      <c r="G740" s="825">
        <v>2230</v>
      </c>
      <c r="H740" s="818">
        <f t="shared" si="36"/>
        <v>1</v>
      </c>
    </row>
    <row r="741" spans="1:8" ht="16.5" customHeight="1">
      <c r="A741" s="809"/>
      <c r="B741" s="827"/>
      <c r="C741" s="827"/>
      <c r="D741" s="1379"/>
      <c r="E741" s="1368"/>
      <c r="F741" s="1368"/>
      <c r="G741" s="1368"/>
      <c r="H741" s="1380"/>
    </row>
    <row r="742" spans="1:8" ht="16.5" customHeight="1">
      <c r="A742" s="809"/>
      <c r="B742" s="827"/>
      <c r="C742" s="827"/>
      <c r="D742" s="1381" t="s">
        <v>592</v>
      </c>
      <c r="E742" s="1382"/>
      <c r="F742" s="835">
        <f>SUM(F743:F744)</f>
        <v>7620</v>
      </c>
      <c r="G742" s="825">
        <f>SUM(G743:G744)</f>
        <v>5564</v>
      </c>
      <c r="H742" s="818">
        <f t="shared" si="36"/>
        <v>0.7301837270341207</v>
      </c>
    </row>
    <row r="743" spans="1:8" ht="16.5" customHeight="1">
      <c r="A743" s="809"/>
      <c r="B743" s="1368"/>
      <c r="C743" s="1368"/>
      <c r="D743" s="822" t="s">
        <v>404</v>
      </c>
      <c r="E743" s="823" t="s">
        <v>594</v>
      </c>
      <c r="F743" s="835">
        <v>4920</v>
      </c>
      <c r="G743" s="825">
        <v>3300</v>
      </c>
      <c r="H743" s="818">
        <f t="shared" si="36"/>
        <v>0.6707317073170732</v>
      </c>
    </row>
    <row r="744" spans="1:8" ht="16.5" customHeight="1">
      <c r="A744" s="809"/>
      <c r="B744" s="1392"/>
      <c r="C744" s="1392"/>
      <c r="D744" s="822" t="s">
        <v>408</v>
      </c>
      <c r="E744" s="823" t="s">
        <v>598</v>
      </c>
      <c r="F744" s="835">
        <v>2700</v>
      </c>
      <c r="G744" s="825">
        <v>2264</v>
      </c>
      <c r="H744" s="818">
        <f t="shared" si="36"/>
        <v>0.8385185185185186</v>
      </c>
    </row>
    <row r="745" spans="1:8" ht="16.5" customHeight="1">
      <c r="A745" s="809"/>
      <c r="B745" s="1468" t="s">
        <v>745</v>
      </c>
      <c r="C745" s="1468"/>
      <c r="D745" s="1384" t="s">
        <v>746</v>
      </c>
      <c r="E745" s="1385"/>
      <c r="F745" s="844">
        <f>F746</f>
        <v>334706</v>
      </c>
      <c r="G745" s="811">
        <f>G746</f>
        <v>304605</v>
      </c>
      <c r="H745" s="881">
        <f t="shared" si="36"/>
        <v>0.9100673426828321</v>
      </c>
    </row>
    <row r="746" spans="1:8" ht="16.5" customHeight="1">
      <c r="A746" s="809"/>
      <c r="B746" s="1465"/>
      <c r="C746" s="1465"/>
      <c r="D746" s="1386" t="s">
        <v>585</v>
      </c>
      <c r="E746" s="1387"/>
      <c r="F746" s="841">
        <f>F747</f>
        <v>334706</v>
      </c>
      <c r="G746" s="842">
        <f>G747</f>
        <v>304605</v>
      </c>
      <c r="H746" s="843">
        <f t="shared" si="36"/>
        <v>0.9100673426828321</v>
      </c>
    </row>
    <row r="747" spans="1:8" ht="16.5" customHeight="1">
      <c r="A747" s="809"/>
      <c r="B747" s="1361"/>
      <c r="C747" s="1361"/>
      <c r="D747" s="1364" t="s">
        <v>635</v>
      </c>
      <c r="E747" s="1388"/>
      <c r="F747" s="835">
        <f>SUM(F748:F777)</f>
        <v>334706</v>
      </c>
      <c r="G747" s="825">
        <f>SUM(G748:G777)</f>
        <v>304605</v>
      </c>
      <c r="H747" s="818">
        <f t="shared" si="36"/>
        <v>0.9100673426828321</v>
      </c>
    </row>
    <row r="748" spans="1:8" ht="16.5" customHeight="1">
      <c r="A748" s="809"/>
      <c r="B748" s="1361"/>
      <c r="C748" s="1361"/>
      <c r="D748" s="828" t="s">
        <v>683</v>
      </c>
      <c r="E748" s="829" t="s">
        <v>587</v>
      </c>
      <c r="F748" s="830">
        <v>123906</v>
      </c>
      <c r="G748" s="849">
        <v>113081</v>
      </c>
      <c r="H748" s="832">
        <f t="shared" si="36"/>
        <v>0.9126353848885446</v>
      </c>
    </row>
    <row r="749" spans="1:8" ht="16.5" customHeight="1">
      <c r="A749" s="809"/>
      <c r="B749" s="1361"/>
      <c r="C749" s="1361"/>
      <c r="D749" s="833" t="s">
        <v>428</v>
      </c>
      <c r="E749" s="834" t="s">
        <v>587</v>
      </c>
      <c r="F749" s="835">
        <v>21866</v>
      </c>
      <c r="G749" s="825">
        <v>19955</v>
      </c>
      <c r="H749" s="818">
        <f t="shared" si="36"/>
        <v>0.9126040428061831</v>
      </c>
    </row>
    <row r="750" spans="1:8" ht="16.5" customHeight="1">
      <c r="A750" s="809"/>
      <c r="B750" s="1361"/>
      <c r="C750" s="1361"/>
      <c r="D750" s="836" t="s">
        <v>658</v>
      </c>
      <c r="E750" s="837" t="s">
        <v>588</v>
      </c>
      <c r="F750" s="838">
        <v>10050</v>
      </c>
      <c r="G750" s="839">
        <v>10024</v>
      </c>
      <c r="H750" s="840">
        <f t="shared" si="36"/>
        <v>0.997412935323383</v>
      </c>
    </row>
    <row r="751" spans="1:8" ht="16.5" customHeight="1">
      <c r="A751" s="809"/>
      <c r="B751" s="1361"/>
      <c r="C751" s="1361"/>
      <c r="D751" s="822" t="s">
        <v>430</v>
      </c>
      <c r="E751" s="823" t="s">
        <v>588</v>
      </c>
      <c r="F751" s="835">
        <v>1774</v>
      </c>
      <c r="G751" s="825">
        <v>1769</v>
      </c>
      <c r="H751" s="818">
        <f t="shared" si="36"/>
        <v>0.9971815107102593</v>
      </c>
    </row>
    <row r="752" spans="1:8" ht="16.5" customHeight="1">
      <c r="A752" s="809"/>
      <c r="B752" s="1361"/>
      <c r="C752" s="1361"/>
      <c r="D752" s="822" t="s">
        <v>659</v>
      </c>
      <c r="E752" s="823" t="s">
        <v>589</v>
      </c>
      <c r="F752" s="835">
        <v>22906</v>
      </c>
      <c r="G752" s="825">
        <v>21092</v>
      </c>
      <c r="H752" s="818">
        <f t="shared" si="36"/>
        <v>0.9208067755173317</v>
      </c>
    </row>
    <row r="753" spans="1:8" ht="16.5" customHeight="1">
      <c r="A753" s="809"/>
      <c r="B753" s="1361"/>
      <c r="C753" s="1361"/>
      <c r="D753" s="828" t="s">
        <v>432</v>
      </c>
      <c r="E753" s="829" t="s">
        <v>589</v>
      </c>
      <c r="F753" s="830">
        <v>4042</v>
      </c>
      <c r="G753" s="849">
        <v>3722</v>
      </c>
      <c r="H753" s="832">
        <f t="shared" si="36"/>
        <v>0.9208312716476992</v>
      </c>
    </row>
    <row r="754" spans="1:8" ht="16.5" customHeight="1">
      <c r="A754" s="809"/>
      <c r="B754" s="1361"/>
      <c r="C754" s="1361"/>
      <c r="D754" s="833" t="s">
        <v>660</v>
      </c>
      <c r="E754" s="834" t="s">
        <v>590</v>
      </c>
      <c r="F754" s="835">
        <v>3282</v>
      </c>
      <c r="G754" s="825">
        <v>2972</v>
      </c>
      <c r="H754" s="818">
        <f t="shared" si="36"/>
        <v>0.9055453991468617</v>
      </c>
    </row>
    <row r="755" spans="1:8" ht="16.5" customHeight="1">
      <c r="A755" s="809"/>
      <c r="B755" s="1361"/>
      <c r="C755" s="1361"/>
      <c r="D755" s="929" t="s">
        <v>434</v>
      </c>
      <c r="E755" s="930" t="s">
        <v>590</v>
      </c>
      <c r="F755" s="931">
        <v>579</v>
      </c>
      <c r="G755" s="932">
        <v>525</v>
      </c>
      <c r="H755" s="933">
        <f t="shared" si="36"/>
        <v>0.9067357512953368</v>
      </c>
    </row>
    <row r="756" spans="1:8" ht="16.5" customHeight="1">
      <c r="A756" s="934"/>
      <c r="B756" s="1361"/>
      <c r="C756" s="1361"/>
      <c r="D756" s="822" t="s">
        <v>684</v>
      </c>
      <c r="E756" s="823" t="s">
        <v>594</v>
      </c>
      <c r="F756" s="835">
        <v>1149</v>
      </c>
      <c r="G756" s="825">
        <v>638</v>
      </c>
      <c r="H756" s="818">
        <f t="shared" si="36"/>
        <v>0.5552654482158399</v>
      </c>
    </row>
    <row r="757" spans="1:8" ht="16.5" customHeight="1">
      <c r="A757" s="934"/>
      <c r="B757" s="1361"/>
      <c r="C757" s="1361"/>
      <c r="D757" s="822" t="s">
        <v>438</v>
      </c>
      <c r="E757" s="823" t="s">
        <v>594</v>
      </c>
      <c r="F757" s="835">
        <v>203</v>
      </c>
      <c r="G757" s="825">
        <v>113</v>
      </c>
      <c r="H757" s="818">
        <f t="shared" si="36"/>
        <v>0.5566502463054187</v>
      </c>
    </row>
    <row r="758" spans="1:8" ht="16.5" customHeight="1">
      <c r="A758" s="934"/>
      <c r="B758" s="1361"/>
      <c r="C758" s="1361"/>
      <c r="D758" s="822" t="s">
        <v>661</v>
      </c>
      <c r="E758" s="823" t="s">
        <v>595</v>
      </c>
      <c r="F758" s="835">
        <v>3400</v>
      </c>
      <c r="G758" s="825">
        <v>2231</v>
      </c>
      <c r="H758" s="818">
        <f t="shared" si="36"/>
        <v>0.6561764705882352</v>
      </c>
    </row>
    <row r="759" spans="1:8" ht="16.5" customHeight="1">
      <c r="A759" s="934"/>
      <c r="B759" s="1361"/>
      <c r="C759" s="1361"/>
      <c r="D759" s="822" t="s">
        <v>662</v>
      </c>
      <c r="E759" s="823" t="s">
        <v>595</v>
      </c>
      <c r="F759" s="835">
        <v>600</v>
      </c>
      <c r="G759" s="825">
        <v>394</v>
      </c>
      <c r="H759" s="818">
        <f t="shared" si="36"/>
        <v>0.6566666666666666</v>
      </c>
    </row>
    <row r="760" spans="1:8" ht="16.5" customHeight="1">
      <c r="A760" s="934"/>
      <c r="B760" s="1361"/>
      <c r="C760" s="1361"/>
      <c r="D760" s="822" t="s">
        <v>747</v>
      </c>
      <c r="E760" s="823" t="s">
        <v>596</v>
      </c>
      <c r="F760" s="835">
        <v>1275</v>
      </c>
      <c r="G760" s="825">
        <v>251</v>
      </c>
      <c r="H760" s="818">
        <f t="shared" si="36"/>
        <v>0.19686274509803922</v>
      </c>
    </row>
    <row r="761" spans="1:8" ht="16.5" customHeight="1">
      <c r="A761" s="934"/>
      <c r="B761" s="1361"/>
      <c r="C761" s="1361"/>
      <c r="D761" s="822" t="s">
        <v>440</v>
      </c>
      <c r="E761" s="823" t="s">
        <v>596</v>
      </c>
      <c r="F761" s="835">
        <v>225</v>
      </c>
      <c r="G761" s="825">
        <v>44</v>
      </c>
      <c r="H761" s="818">
        <f t="shared" si="36"/>
        <v>0.19555555555555557</v>
      </c>
    </row>
    <row r="762" spans="1:8" ht="16.5" customHeight="1">
      <c r="A762" s="934"/>
      <c r="B762" s="1361"/>
      <c r="C762" s="1361"/>
      <c r="D762" s="822" t="s">
        <v>663</v>
      </c>
      <c r="E762" s="823" t="s">
        <v>598</v>
      </c>
      <c r="F762" s="835">
        <v>28641</v>
      </c>
      <c r="G762" s="825">
        <v>19844</v>
      </c>
      <c r="H762" s="818">
        <f t="shared" si="36"/>
        <v>0.6928529031807549</v>
      </c>
    </row>
    <row r="763" spans="1:8" ht="16.5" customHeight="1">
      <c r="A763" s="934"/>
      <c r="B763" s="1361"/>
      <c r="C763" s="1361"/>
      <c r="D763" s="822" t="s">
        <v>442</v>
      </c>
      <c r="E763" s="823" t="s">
        <v>598</v>
      </c>
      <c r="F763" s="835">
        <v>5054</v>
      </c>
      <c r="G763" s="825">
        <v>3502</v>
      </c>
      <c r="H763" s="818">
        <f t="shared" si="36"/>
        <v>0.6929165017807677</v>
      </c>
    </row>
    <row r="764" spans="1:8" ht="16.5" customHeight="1">
      <c r="A764" s="934"/>
      <c r="B764" s="1361"/>
      <c r="C764" s="1361"/>
      <c r="D764" s="822" t="s">
        <v>721</v>
      </c>
      <c r="E764" s="823" t="s">
        <v>599</v>
      </c>
      <c r="F764" s="835">
        <v>534</v>
      </c>
      <c r="G764" s="825">
        <v>532</v>
      </c>
      <c r="H764" s="818">
        <f t="shared" si="36"/>
        <v>0.9962546816479401</v>
      </c>
    </row>
    <row r="765" spans="1:8" ht="16.5" customHeight="1">
      <c r="A765" s="934"/>
      <c r="B765" s="1361"/>
      <c r="C765" s="1361"/>
      <c r="D765" s="822" t="s">
        <v>444</v>
      </c>
      <c r="E765" s="823" t="s">
        <v>599</v>
      </c>
      <c r="F765" s="835">
        <v>95</v>
      </c>
      <c r="G765" s="825">
        <v>94</v>
      </c>
      <c r="H765" s="818">
        <f t="shared" si="36"/>
        <v>0.9894736842105263</v>
      </c>
    </row>
    <row r="766" spans="1:8" ht="24.75" customHeight="1">
      <c r="A766" s="934"/>
      <c r="B766" s="1361"/>
      <c r="C766" s="1361"/>
      <c r="D766" s="822" t="s">
        <v>664</v>
      </c>
      <c r="E766" s="823" t="s">
        <v>601</v>
      </c>
      <c r="F766" s="835">
        <v>2173</v>
      </c>
      <c r="G766" s="825">
        <v>1994</v>
      </c>
      <c r="H766" s="818">
        <f t="shared" si="36"/>
        <v>0.9176254026691211</v>
      </c>
    </row>
    <row r="767" spans="1:8" ht="24.75" customHeight="1">
      <c r="A767" s="934"/>
      <c r="B767" s="1361"/>
      <c r="C767" s="1361"/>
      <c r="D767" s="1022" t="s">
        <v>665</v>
      </c>
      <c r="E767" s="1007" t="s">
        <v>601</v>
      </c>
      <c r="F767" s="1125">
        <v>383</v>
      </c>
      <c r="G767" s="1126">
        <v>352</v>
      </c>
      <c r="H767" s="1127">
        <f t="shared" si="36"/>
        <v>0.9190600522193212</v>
      </c>
    </row>
    <row r="768" spans="1:8" ht="16.5" customHeight="1">
      <c r="A768" s="934"/>
      <c r="B768" s="1361"/>
      <c r="C768" s="1361"/>
      <c r="D768" s="1128" t="s">
        <v>685</v>
      </c>
      <c r="E768" s="1129" t="s">
        <v>602</v>
      </c>
      <c r="F768" s="838">
        <v>68000</v>
      </c>
      <c r="G768" s="839">
        <v>67701</v>
      </c>
      <c r="H768" s="840">
        <f t="shared" si="36"/>
        <v>0.9956029411764706</v>
      </c>
    </row>
    <row r="769" spans="1:8" ht="16.5" customHeight="1">
      <c r="A769" s="934"/>
      <c r="B769" s="1361"/>
      <c r="C769" s="1361"/>
      <c r="D769" s="822" t="s">
        <v>448</v>
      </c>
      <c r="E769" s="823" t="s">
        <v>602</v>
      </c>
      <c r="F769" s="835">
        <v>12000</v>
      </c>
      <c r="G769" s="825">
        <v>11947</v>
      </c>
      <c r="H769" s="818">
        <f t="shared" si="36"/>
        <v>0.9955833333333334</v>
      </c>
    </row>
    <row r="770" spans="1:8" ht="28.5" customHeight="1">
      <c r="A770" s="934"/>
      <c r="B770" s="1361"/>
      <c r="C770" s="1361"/>
      <c r="D770" s="822" t="s">
        <v>748</v>
      </c>
      <c r="E770" s="823" t="s">
        <v>603</v>
      </c>
      <c r="F770" s="835">
        <v>12393</v>
      </c>
      <c r="G770" s="825">
        <v>12393</v>
      </c>
      <c r="H770" s="818">
        <f t="shared" si="36"/>
        <v>1</v>
      </c>
    </row>
    <row r="771" spans="1:8" ht="30.75" customHeight="1">
      <c r="A771" s="934"/>
      <c r="B771" s="1361"/>
      <c r="C771" s="1361"/>
      <c r="D771" s="822" t="s">
        <v>740</v>
      </c>
      <c r="E771" s="823" t="s">
        <v>603</v>
      </c>
      <c r="F771" s="835">
        <v>2187</v>
      </c>
      <c r="G771" s="825">
        <v>2187</v>
      </c>
      <c r="H771" s="818">
        <f t="shared" si="36"/>
        <v>1</v>
      </c>
    </row>
    <row r="772" spans="1:8" ht="16.5" customHeight="1">
      <c r="A772" s="934"/>
      <c r="B772" s="1361"/>
      <c r="C772" s="1361"/>
      <c r="D772" s="822" t="s">
        <v>705</v>
      </c>
      <c r="E772" s="823" t="s">
        <v>604</v>
      </c>
      <c r="F772" s="835">
        <v>3258</v>
      </c>
      <c r="G772" s="825">
        <v>3005</v>
      </c>
      <c r="H772" s="818">
        <f t="shared" si="36"/>
        <v>0.9223449969306323</v>
      </c>
    </row>
    <row r="773" spans="1:8" ht="16.5" customHeight="1">
      <c r="A773" s="934"/>
      <c r="B773" s="1361"/>
      <c r="C773" s="1361"/>
      <c r="D773" s="822" t="s">
        <v>450</v>
      </c>
      <c r="E773" s="823" t="s">
        <v>604</v>
      </c>
      <c r="F773" s="835">
        <v>575</v>
      </c>
      <c r="G773" s="825">
        <v>530</v>
      </c>
      <c r="H773" s="818">
        <f t="shared" si="36"/>
        <v>0.9217391304347826</v>
      </c>
    </row>
    <row r="774" spans="1:8" ht="16.5" customHeight="1">
      <c r="A774" s="934"/>
      <c r="B774" s="1361"/>
      <c r="C774" s="1361"/>
      <c r="D774" s="822" t="s">
        <v>725</v>
      </c>
      <c r="E774" s="823" t="s">
        <v>606</v>
      </c>
      <c r="F774" s="835">
        <v>3023</v>
      </c>
      <c r="G774" s="825">
        <v>2808</v>
      </c>
      <c r="H774" s="818">
        <f t="shared" si="36"/>
        <v>0.9288785974197816</v>
      </c>
    </row>
    <row r="775" spans="1:8" ht="16.5" customHeight="1">
      <c r="A775" s="934"/>
      <c r="B775" s="1361"/>
      <c r="C775" s="1361"/>
      <c r="D775" s="822" t="s">
        <v>726</v>
      </c>
      <c r="E775" s="823" t="s">
        <v>606</v>
      </c>
      <c r="F775" s="835">
        <v>533</v>
      </c>
      <c r="G775" s="825">
        <v>496</v>
      </c>
      <c r="H775" s="818">
        <f t="shared" si="36"/>
        <v>0.9305816135084428</v>
      </c>
    </row>
    <row r="776" spans="1:8" ht="16.5" customHeight="1">
      <c r="A776" s="934"/>
      <c r="B776" s="1361"/>
      <c r="C776" s="1361"/>
      <c r="D776" s="935" t="s">
        <v>666</v>
      </c>
      <c r="E776" s="823" t="s">
        <v>610</v>
      </c>
      <c r="F776" s="835">
        <v>510</v>
      </c>
      <c r="G776" s="825">
        <v>348</v>
      </c>
      <c r="H776" s="818">
        <f t="shared" si="36"/>
        <v>0.6823529411764706</v>
      </c>
    </row>
    <row r="777" spans="1:8" ht="16.5" customHeight="1">
      <c r="A777" s="934"/>
      <c r="B777" s="1427"/>
      <c r="C777" s="1427"/>
      <c r="D777" s="935" t="s">
        <v>668</v>
      </c>
      <c r="E777" s="823" t="s">
        <v>610</v>
      </c>
      <c r="F777" s="835">
        <v>90</v>
      </c>
      <c r="G777" s="825">
        <v>61</v>
      </c>
      <c r="H777" s="818">
        <f t="shared" si="36"/>
        <v>0.6777777777777778</v>
      </c>
    </row>
    <row r="778" spans="1:8" ht="16.5" customHeight="1">
      <c r="A778" s="934"/>
      <c r="B778" s="1466" t="s">
        <v>6</v>
      </c>
      <c r="C778" s="1466"/>
      <c r="D778" s="1384" t="s">
        <v>234</v>
      </c>
      <c r="E778" s="1385"/>
      <c r="F778" s="844">
        <f>F779+F795</f>
        <v>13425348</v>
      </c>
      <c r="G778" s="811">
        <f>G779+G795</f>
        <v>13290614</v>
      </c>
      <c r="H778" s="881">
        <f t="shared" si="36"/>
        <v>0.9899642080041426</v>
      </c>
    </row>
    <row r="779" spans="1:8" ht="16.5" customHeight="1">
      <c r="A779" s="934"/>
      <c r="B779" s="1467"/>
      <c r="C779" s="1467"/>
      <c r="D779" s="1386" t="s">
        <v>585</v>
      </c>
      <c r="E779" s="1387"/>
      <c r="F779" s="841">
        <f>F780+F792</f>
        <v>13375348</v>
      </c>
      <c r="G779" s="842">
        <f>G780+G792</f>
        <v>13257924</v>
      </c>
      <c r="H779" s="843">
        <f t="shared" si="36"/>
        <v>0.9912208639356523</v>
      </c>
    </row>
    <row r="780" spans="1:8" ht="16.5" customHeight="1">
      <c r="A780" s="934"/>
      <c r="B780" s="1368"/>
      <c r="C780" s="1368"/>
      <c r="D780" s="1364" t="s">
        <v>586</v>
      </c>
      <c r="E780" s="1388"/>
      <c r="F780" s="835">
        <f>F781+F786</f>
        <v>13075348</v>
      </c>
      <c r="G780" s="825">
        <f>G781+G786</f>
        <v>12958031</v>
      </c>
      <c r="H780" s="818">
        <f t="shared" si="36"/>
        <v>0.9910276193031344</v>
      </c>
    </row>
    <row r="781" spans="1:8" ht="16.5" customHeight="1">
      <c r="A781" s="934"/>
      <c r="B781" s="1368"/>
      <c r="C781" s="1368"/>
      <c r="D781" s="1366" t="s">
        <v>397</v>
      </c>
      <c r="E781" s="1389"/>
      <c r="F781" s="835">
        <f>SUM(F782:F784)</f>
        <v>51500</v>
      </c>
      <c r="G781" s="825">
        <f>SUM(G782:G784)</f>
        <v>51446</v>
      </c>
      <c r="H781" s="818">
        <f t="shared" si="36"/>
        <v>0.9989514563106796</v>
      </c>
    </row>
    <row r="782" spans="1:8" ht="16.5" customHeight="1">
      <c r="A782" s="934"/>
      <c r="B782" s="1368"/>
      <c r="C782" s="1368"/>
      <c r="D782" s="822" t="s">
        <v>400</v>
      </c>
      <c r="E782" s="823" t="s">
        <v>589</v>
      </c>
      <c r="F782" s="835">
        <v>2600</v>
      </c>
      <c r="G782" s="825">
        <v>2579</v>
      </c>
      <c r="H782" s="818">
        <f t="shared" si="36"/>
        <v>0.9919230769230769</v>
      </c>
    </row>
    <row r="783" spans="1:8" ht="16.5" customHeight="1">
      <c r="A783" s="934"/>
      <c r="B783" s="1368"/>
      <c r="C783" s="1368"/>
      <c r="D783" s="822" t="s">
        <v>401</v>
      </c>
      <c r="E783" s="823" t="s">
        <v>590</v>
      </c>
      <c r="F783" s="835">
        <v>400</v>
      </c>
      <c r="G783" s="825">
        <v>367</v>
      </c>
      <c r="H783" s="818">
        <f t="shared" si="36"/>
        <v>0.9175</v>
      </c>
    </row>
    <row r="784" spans="1:8" ht="16.5" customHeight="1">
      <c r="A784" s="934"/>
      <c r="B784" s="1368"/>
      <c r="C784" s="1368"/>
      <c r="D784" s="822" t="s">
        <v>402</v>
      </c>
      <c r="E784" s="823" t="s">
        <v>591</v>
      </c>
      <c r="F784" s="835">
        <v>48500</v>
      </c>
      <c r="G784" s="825">
        <v>48500</v>
      </c>
      <c r="H784" s="818">
        <f t="shared" si="36"/>
        <v>1</v>
      </c>
    </row>
    <row r="785" spans="1:8" ht="16.5" customHeight="1">
      <c r="A785" s="934"/>
      <c r="B785" s="1368"/>
      <c r="C785" s="1368"/>
      <c r="D785" s="1409"/>
      <c r="E785" s="1449"/>
      <c r="F785" s="1449"/>
      <c r="G785" s="1449"/>
      <c r="H785" s="1411"/>
    </row>
    <row r="786" spans="1:8" ht="16.5" customHeight="1">
      <c r="A786" s="934"/>
      <c r="B786" s="1368"/>
      <c r="C786" s="1368"/>
      <c r="D786" s="1476" t="s">
        <v>592</v>
      </c>
      <c r="E786" s="1476"/>
      <c r="F786" s="825">
        <f>SUM(F787:F790)</f>
        <v>13023848</v>
      </c>
      <c r="G786" s="825">
        <f>SUM(G787:G790)</f>
        <v>12906585</v>
      </c>
      <c r="H786" s="855">
        <f t="shared" si="36"/>
        <v>0.9909962861974433</v>
      </c>
    </row>
    <row r="787" spans="1:8" ht="16.5" customHeight="1">
      <c r="A787" s="934"/>
      <c r="B787" s="1368"/>
      <c r="C787" s="1368"/>
      <c r="D787" s="860" t="s">
        <v>404</v>
      </c>
      <c r="E787" s="861" t="s">
        <v>594</v>
      </c>
      <c r="F787" s="825">
        <v>369549</v>
      </c>
      <c r="G787" s="825">
        <v>355667</v>
      </c>
      <c r="H787" s="855">
        <f t="shared" si="36"/>
        <v>0.9624352927487289</v>
      </c>
    </row>
    <row r="788" spans="1:8" ht="16.5" customHeight="1">
      <c r="A788" s="934"/>
      <c r="B788" s="1368"/>
      <c r="C788" s="1368"/>
      <c r="D788" s="860" t="s">
        <v>408</v>
      </c>
      <c r="E788" s="861" t="s">
        <v>598</v>
      </c>
      <c r="F788" s="825">
        <v>12566299</v>
      </c>
      <c r="G788" s="825">
        <v>12495497</v>
      </c>
      <c r="H788" s="855">
        <f t="shared" si="36"/>
        <v>0.9943657237504854</v>
      </c>
    </row>
    <row r="789" spans="1:8" ht="16.5" customHeight="1">
      <c r="A789" s="934"/>
      <c r="B789" s="1368"/>
      <c r="C789" s="1368"/>
      <c r="D789" s="860" t="s">
        <v>472</v>
      </c>
      <c r="E789" s="861" t="s">
        <v>735</v>
      </c>
      <c r="F789" s="825">
        <v>58000</v>
      </c>
      <c r="G789" s="825">
        <v>55421</v>
      </c>
      <c r="H789" s="855">
        <f t="shared" si="36"/>
        <v>0.9555344827586207</v>
      </c>
    </row>
    <row r="790" spans="1:8" ht="16.5" customHeight="1">
      <c r="A790" s="934"/>
      <c r="B790" s="1368"/>
      <c r="C790" s="1368"/>
      <c r="D790" s="860" t="s">
        <v>412</v>
      </c>
      <c r="E790" s="861" t="s">
        <v>602</v>
      </c>
      <c r="F790" s="825">
        <v>30000</v>
      </c>
      <c r="G790" s="825">
        <v>0</v>
      </c>
      <c r="H790" s="855">
        <f t="shared" si="36"/>
        <v>0</v>
      </c>
    </row>
    <row r="791" spans="1:8" ht="16.5" customHeight="1">
      <c r="A791" s="934"/>
      <c r="B791" s="1368"/>
      <c r="C791" s="1368"/>
      <c r="D791" s="1469"/>
      <c r="E791" s="1368"/>
      <c r="F791" s="1368"/>
      <c r="G791" s="1368"/>
      <c r="H791" s="1380"/>
    </row>
    <row r="792" spans="1:8" ht="16.5" customHeight="1">
      <c r="A792" s="934"/>
      <c r="B792" s="1368"/>
      <c r="C792" s="1368"/>
      <c r="D792" s="1390" t="s">
        <v>630</v>
      </c>
      <c r="E792" s="1391"/>
      <c r="F792" s="835">
        <f>F793</f>
        <v>300000</v>
      </c>
      <c r="G792" s="825">
        <f>G793</f>
        <v>299893</v>
      </c>
      <c r="H792" s="818">
        <f t="shared" si="36"/>
        <v>0.9996433333333333</v>
      </c>
    </row>
    <row r="793" spans="1:8" ht="35.25" customHeight="1">
      <c r="A793" s="934"/>
      <c r="B793" s="1368"/>
      <c r="C793" s="1368"/>
      <c r="D793" s="822" t="s">
        <v>29</v>
      </c>
      <c r="E793" s="823" t="s">
        <v>749</v>
      </c>
      <c r="F793" s="835">
        <v>300000</v>
      </c>
      <c r="G793" s="826">
        <v>299893</v>
      </c>
      <c r="H793" s="818">
        <f t="shared" si="36"/>
        <v>0.9996433333333333</v>
      </c>
    </row>
    <row r="794" spans="1:8" ht="16.5" customHeight="1">
      <c r="A794" s="934"/>
      <c r="B794" s="1368"/>
      <c r="C794" s="1368"/>
      <c r="D794" s="1409"/>
      <c r="E794" s="1449"/>
      <c r="F794" s="1449"/>
      <c r="G794" s="1449"/>
      <c r="H794" s="1411"/>
    </row>
    <row r="795" spans="1:8" ht="16.5" customHeight="1">
      <c r="A795" s="934"/>
      <c r="B795" s="1368"/>
      <c r="C795" s="1368"/>
      <c r="D795" s="1477" t="s">
        <v>616</v>
      </c>
      <c r="E795" s="1477"/>
      <c r="F795" s="936">
        <f>F796</f>
        <v>50000</v>
      </c>
      <c r="G795" s="936">
        <f>G796</f>
        <v>32690</v>
      </c>
      <c r="H795" s="937">
        <f aca="true" t="shared" si="37" ref="H795:H858">G795/F795</f>
        <v>0.6538</v>
      </c>
    </row>
    <row r="796" spans="1:8" ht="16.5" customHeight="1">
      <c r="A796" s="934"/>
      <c r="B796" s="1368"/>
      <c r="C796" s="1368"/>
      <c r="D796" s="1478" t="s">
        <v>617</v>
      </c>
      <c r="E796" s="1478"/>
      <c r="F796" s="817">
        <f>SUM(F797:F797)</f>
        <v>50000</v>
      </c>
      <c r="G796" s="817">
        <f>SUM(G797:G797)</f>
        <v>32690</v>
      </c>
      <c r="H796" s="855">
        <f t="shared" si="37"/>
        <v>0.6538</v>
      </c>
    </row>
    <row r="797" spans="1:8" ht="16.5" customHeight="1">
      <c r="A797" s="934"/>
      <c r="B797" s="1449"/>
      <c r="C797" s="1449"/>
      <c r="D797" s="860" t="s">
        <v>421</v>
      </c>
      <c r="E797" s="861" t="s">
        <v>618</v>
      </c>
      <c r="F797" s="817">
        <v>50000</v>
      </c>
      <c r="G797" s="825">
        <v>32690</v>
      </c>
      <c r="H797" s="855">
        <f t="shared" si="37"/>
        <v>0.6538</v>
      </c>
    </row>
    <row r="798" spans="1:8" ht="16.5" customHeight="1">
      <c r="A798" s="934"/>
      <c r="B798" s="1419" t="s">
        <v>474</v>
      </c>
      <c r="C798" s="1419"/>
      <c r="D798" s="1470" t="s">
        <v>15</v>
      </c>
      <c r="E798" s="1470"/>
      <c r="F798" s="811">
        <f>F799+F849</f>
        <v>68646088</v>
      </c>
      <c r="G798" s="811">
        <f>G799+G849</f>
        <v>41352176</v>
      </c>
      <c r="H798" s="938">
        <f t="shared" si="37"/>
        <v>0.6023966871935951</v>
      </c>
    </row>
    <row r="799" spans="1:8" ht="16.5" customHeight="1">
      <c r="A799" s="934"/>
      <c r="B799" s="827"/>
      <c r="C799" s="827"/>
      <c r="D799" s="1471" t="s">
        <v>585</v>
      </c>
      <c r="E799" s="1471"/>
      <c r="F799" s="842">
        <f>F800+F815+F818+F846</f>
        <v>4483141</v>
      </c>
      <c r="G799" s="842">
        <f>G800+G815+G818+G846</f>
        <v>3941563</v>
      </c>
      <c r="H799" s="937">
        <f t="shared" si="37"/>
        <v>0.8791967506710139</v>
      </c>
    </row>
    <row r="800" spans="1:8" ht="16.5" customHeight="1">
      <c r="A800" s="934"/>
      <c r="B800" s="827"/>
      <c r="C800" s="827"/>
      <c r="D800" s="1472" t="s">
        <v>586</v>
      </c>
      <c r="E800" s="1472"/>
      <c r="F800" s="825">
        <f>F801+F805</f>
        <v>3299701</v>
      </c>
      <c r="G800" s="825">
        <f>G801+G805</f>
        <v>3150126</v>
      </c>
      <c r="H800" s="855">
        <f t="shared" si="37"/>
        <v>0.9546701352637709</v>
      </c>
    </row>
    <row r="801" spans="1:8" ht="16.5" customHeight="1">
      <c r="A801" s="934"/>
      <c r="B801" s="827"/>
      <c r="C801" s="827"/>
      <c r="D801" s="1473" t="s">
        <v>397</v>
      </c>
      <c r="E801" s="1473"/>
      <c r="F801" s="825">
        <f>SUM(F802:F803)</f>
        <v>21500</v>
      </c>
      <c r="G801" s="825">
        <f>SUM(G802:G803)</f>
        <v>4561</v>
      </c>
      <c r="H801" s="855">
        <f t="shared" si="37"/>
        <v>0.21213953488372092</v>
      </c>
    </row>
    <row r="802" spans="1:8" ht="16.5" customHeight="1">
      <c r="A802" s="934"/>
      <c r="B802" s="827"/>
      <c r="C802" s="827"/>
      <c r="D802" s="860" t="s">
        <v>400</v>
      </c>
      <c r="E802" s="861" t="s">
        <v>589</v>
      </c>
      <c r="F802" s="825">
        <v>500</v>
      </c>
      <c r="G802" s="825">
        <v>361</v>
      </c>
      <c r="H802" s="855">
        <f t="shared" si="37"/>
        <v>0.722</v>
      </c>
    </row>
    <row r="803" spans="1:8" ht="16.5" customHeight="1">
      <c r="A803" s="934"/>
      <c r="B803" s="827"/>
      <c r="C803" s="827"/>
      <c r="D803" s="860" t="s">
        <v>402</v>
      </c>
      <c r="E803" s="861" t="s">
        <v>591</v>
      </c>
      <c r="F803" s="825">
        <v>21000</v>
      </c>
      <c r="G803" s="825">
        <v>4200</v>
      </c>
      <c r="H803" s="855">
        <f t="shared" si="37"/>
        <v>0.2</v>
      </c>
    </row>
    <row r="804" spans="1:8" ht="16.5" customHeight="1">
      <c r="A804" s="934"/>
      <c r="B804" s="827"/>
      <c r="C804" s="827"/>
      <c r="D804" s="1474"/>
      <c r="E804" s="1467"/>
      <c r="F804" s="1467"/>
      <c r="G804" s="1467"/>
      <c r="H804" s="1475"/>
    </row>
    <row r="805" spans="1:8" ht="16.5" customHeight="1">
      <c r="A805" s="934"/>
      <c r="B805" s="827"/>
      <c r="C805" s="827"/>
      <c r="D805" s="1381" t="s">
        <v>592</v>
      </c>
      <c r="E805" s="1382"/>
      <c r="F805" s="835">
        <f>SUM(F806:F813)</f>
        <v>3278201</v>
      </c>
      <c r="G805" s="825">
        <f>SUM(G806:G813)</f>
        <v>3145565</v>
      </c>
      <c r="H805" s="818">
        <f t="shared" si="37"/>
        <v>0.9595400038008651</v>
      </c>
    </row>
    <row r="806" spans="1:8" ht="16.5" customHeight="1">
      <c r="A806" s="934"/>
      <c r="B806" s="827"/>
      <c r="C806" s="827"/>
      <c r="D806" s="822" t="s">
        <v>404</v>
      </c>
      <c r="E806" s="823" t="s">
        <v>594</v>
      </c>
      <c r="F806" s="835">
        <v>5600</v>
      </c>
      <c r="G806" s="825">
        <v>0</v>
      </c>
      <c r="H806" s="818">
        <f t="shared" si="37"/>
        <v>0</v>
      </c>
    </row>
    <row r="807" spans="1:8" ht="16.5" customHeight="1">
      <c r="A807" s="934"/>
      <c r="B807" s="827"/>
      <c r="C807" s="827"/>
      <c r="D807" s="822" t="s">
        <v>408</v>
      </c>
      <c r="E807" s="823" t="s">
        <v>598</v>
      </c>
      <c r="F807" s="835">
        <v>2696801</v>
      </c>
      <c r="G807" s="825">
        <v>2638536</v>
      </c>
      <c r="H807" s="818">
        <f t="shared" si="37"/>
        <v>0.9783947721763675</v>
      </c>
    </row>
    <row r="808" spans="1:8" ht="16.5" customHeight="1">
      <c r="A808" s="934"/>
      <c r="B808" s="827"/>
      <c r="C808" s="827"/>
      <c r="D808" s="822" t="s">
        <v>472</v>
      </c>
      <c r="E808" s="823" t="s">
        <v>735</v>
      </c>
      <c r="F808" s="835">
        <v>1500</v>
      </c>
      <c r="G808" s="825">
        <v>1389</v>
      </c>
      <c r="H808" s="818">
        <f t="shared" si="37"/>
        <v>0.926</v>
      </c>
    </row>
    <row r="809" spans="1:8" ht="16.5" customHeight="1">
      <c r="A809" s="934"/>
      <c r="B809" s="827"/>
      <c r="C809" s="827"/>
      <c r="D809" s="822" t="s">
        <v>412</v>
      </c>
      <c r="E809" s="823" t="s">
        <v>602</v>
      </c>
      <c r="F809" s="835">
        <v>300097</v>
      </c>
      <c r="G809" s="825">
        <v>241325</v>
      </c>
      <c r="H809" s="818">
        <f t="shared" si="37"/>
        <v>0.8041566560145553</v>
      </c>
    </row>
    <row r="810" spans="1:8" ht="16.5" customHeight="1">
      <c r="A810" s="934"/>
      <c r="B810" s="827"/>
      <c r="C810" s="827"/>
      <c r="D810" s="822" t="s">
        <v>414</v>
      </c>
      <c r="E810" s="823" t="s">
        <v>604</v>
      </c>
      <c r="F810" s="835">
        <v>1500</v>
      </c>
      <c r="G810" s="825">
        <v>750</v>
      </c>
      <c r="H810" s="818">
        <f t="shared" si="37"/>
        <v>0.5</v>
      </c>
    </row>
    <row r="811" spans="1:8" ht="16.5" customHeight="1">
      <c r="A811" s="934"/>
      <c r="B811" s="827"/>
      <c r="C811" s="827"/>
      <c r="D811" s="822" t="s">
        <v>621</v>
      </c>
      <c r="E811" s="823" t="s">
        <v>622</v>
      </c>
      <c r="F811" s="835">
        <v>4500</v>
      </c>
      <c r="G811" s="825">
        <v>0</v>
      </c>
      <c r="H811" s="818">
        <f t="shared" si="37"/>
        <v>0</v>
      </c>
    </row>
    <row r="812" spans="1:8" ht="16.5" customHeight="1">
      <c r="A812" s="934"/>
      <c r="B812" s="827"/>
      <c r="C812" s="827"/>
      <c r="D812" s="822" t="s">
        <v>415</v>
      </c>
      <c r="E812" s="823" t="s">
        <v>605</v>
      </c>
      <c r="F812" s="835">
        <v>247203</v>
      </c>
      <c r="G812" s="825">
        <v>243682</v>
      </c>
      <c r="H812" s="818">
        <f t="shared" si="37"/>
        <v>0.9857566453481552</v>
      </c>
    </row>
    <row r="813" spans="1:8" ht="16.5" customHeight="1">
      <c r="A813" s="934"/>
      <c r="B813" s="827"/>
      <c r="C813" s="827"/>
      <c r="D813" s="822" t="s">
        <v>458</v>
      </c>
      <c r="E813" s="823" t="s">
        <v>644</v>
      </c>
      <c r="F813" s="835">
        <v>21000</v>
      </c>
      <c r="G813" s="825">
        <v>19883</v>
      </c>
      <c r="H813" s="818">
        <f t="shared" si="37"/>
        <v>0.9468095238095238</v>
      </c>
    </row>
    <row r="814" spans="1:8" ht="16.5" customHeight="1">
      <c r="A814" s="934"/>
      <c r="B814" s="827"/>
      <c r="C814" s="827"/>
      <c r="D814" s="1469"/>
      <c r="E814" s="1368"/>
      <c r="F814" s="1368"/>
      <c r="G814" s="1368"/>
      <c r="H814" s="1380"/>
    </row>
    <row r="815" spans="1:8" ht="16.5" customHeight="1">
      <c r="A815" s="934"/>
      <c r="B815" s="827"/>
      <c r="C815" s="827"/>
      <c r="D815" s="1390" t="s">
        <v>630</v>
      </c>
      <c r="E815" s="1391"/>
      <c r="F815" s="835">
        <f>SUM(F816:F816)</f>
        <v>6250</v>
      </c>
      <c r="G815" s="835">
        <f>SUM(G816:G816)</f>
        <v>6250</v>
      </c>
      <c r="H815" s="818">
        <f t="shared" si="37"/>
        <v>1</v>
      </c>
    </row>
    <row r="816" spans="1:8" ht="40.5" customHeight="1">
      <c r="A816" s="934"/>
      <c r="B816" s="827"/>
      <c r="C816" s="827"/>
      <c r="D816" s="822" t="s">
        <v>631</v>
      </c>
      <c r="E816" s="823" t="s">
        <v>632</v>
      </c>
      <c r="F816" s="835">
        <v>6250</v>
      </c>
      <c r="G816" s="825">
        <v>6250</v>
      </c>
      <c r="H816" s="818">
        <f t="shared" si="37"/>
        <v>1</v>
      </c>
    </row>
    <row r="817" spans="1:8" ht="16.5" customHeight="1">
      <c r="A817" s="934"/>
      <c r="B817" s="827"/>
      <c r="C817" s="827"/>
      <c r="D817" s="1469"/>
      <c r="E817" s="1368"/>
      <c r="F817" s="1368"/>
      <c r="G817" s="1368"/>
      <c r="H817" s="1380"/>
    </row>
    <row r="818" spans="1:8" ht="16.5" customHeight="1">
      <c r="A818" s="934"/>
      <c r="B818" s="827"/>
      <c r="C818" s="827"/>
      <c r="D818" s="1364" t="s">
        <v>635</v>
      </c>
      <c r="E818" s="1388"/>
      <c r="F818" s="835">
        <f>SUM(F819:F844)</f>
        <v>1176690</v>
      </c>
      <c r="G818" s="835">
        <f>SUM(G819:G844)</f>
        <v>785087</v>
      </c>
      <c r="H818" s="818">
        <f t="shared" si="37"/>
        <v>0.6671995172900254</v>
      </c>
    </row>
    <row r="819" spans="1:8" ht="16.5" customHeight="1">
      <c r="A819" s="934"/>
      <c r="B819" s="1368"/>
      <c r="C819" s="1368"/>
      <c r="D819" s="822" t="s">
        <v>683</v>
      </c>
      <c r="E819" s="823" t="s">
        <v>587</v>
      </c>
      <c r="F819" s="835">
        <v>97618</v>
      </c>
      <c r="G819" s="825">
        <v>83297</v>
      </c>
      <c r="H819" s="818">
        <f t="shared" si="37"/>
        <v>0.8532954987809626</v>
      </c>
    </row>
    <row r="820" spans="1:8" ht="16.5" customHeight="1">
      <c r="A820" s="934"/>
      <c r="B820" s="827"/>
      <c r="C820" s="827"/>
      <c r="D820" s="828" t="s">
        <v>427</v>
      </c>
      <c r="E820" s="829" t="s">
        <v>587</v>
      </c>
      <c r="F820" s="830">
        <v>104535</v>
      </c>
      <c r="G820" s="849">
        <v>87245</v>
      </c>
      <c r="H820" s="832">
        <f t="shared" si="37"/>
        <v>0.8346008513894868</v>
      </c>
    </row>
    <row r="821" spans="1:8" ht="16.5" customHeight="1">
      <c r="A821" s="934"/>
      <c r="B821" s="1368"/>
      <c r="C821" s="1368"/>
      <c r="D821" s="833" t="s">
        <v>428</v>
      </c>
      <c r="E821" s="834" t="s">
        <v>587</v>
      </c>
      <c r="F821" s="835">
        <v>35673</v>
      </c>
      <c r="G821" s="825">
        <v>30095</v>
      </c>
      <c r="H821" s="818">
        <f t="shared" si="37"/>
        <v>0.8436352423401452</v>
      </c>
    </row>
    <row r="822" spans="1:8" ht="16.5" customHeight="1">
      <c r="A822" s="934"/>
      <c r="B822" s="827"/>
      <c r="C822" s="827"/>
      <c r="D822" s="836" t="s">
        <v>659</v>
      </c>
      <c r="E822" s="837" t="s">
        <v>589</v>
      </c>
      <c r="F822" s="838">
        <v>16781</v>
      </c>
      <c r="G822" s="839">
        <v>14263</v>
      </c>
      <c r="H822" s="840">
        <f t="shared" si="37"/>
        <v>0.8499493474763125</v>
      </c>
    </row>
    <row r="823" spans="1:8" ht="16.5" customHeight="1">
      <c r="A823" s="934"/>
      <c r="B823" s="1368"/>
      <c r="C823" s="1368"/>
      <c r="D823" s="822" t="s">
        <v>431</v>
      </c>
      <c r="E823" s="823" t="s">
        <v>589</v>
      </c>
      <c r="F823" s="835">
        <v>22471</v>
      </c>
      <c r="G823" s="825">
        <v>16057</v>
      </c>
      <c r="H823" s="818">
        <f t="shared" si="37"/>
        <v>0.714565439900316</v>
      </c>
    </row>
    <row r="824" spans="1:8" ht="16.5" customHeight="1">
      <c r="A824" s="934"/>
      <c r="B824" s="1368"/>
      <c r="C824" s="1368"/>
      <c r="D824" s="822" t="s">
        <v>432</v>
      </c>
      <c r="E824" s="823" t="s">
        <v>589</v>
      </c>
      <c r="F824" s="835">
        <v>6926</v>
      </c>
      <c r="G824" s="825">
        <v>5350</v>
      </c>
      <c r="H824" s="818">
        <f t="shared" si="37"/>
        <v>0.7724516315333526</v>
      </c>
    </row>
    <row r="825" spans="1:8" ht="16.5" customHeight="1">
      <c r="A825" s="934"/>
      <c r="B825" s="827"/>
      <c r="C825" s="827"/>
      <c r="D825" s="822" t="s">
        <v>660</v>
      </c>
      <c r="E825" s="823" t="s">
        <v>590</v>
      </c>
      <c r="F825" s="835">
        <v>2391</v>
      </c>
      <c r="G825" s="825">
        <v>2033</v>
      </c>
      <c r="H825" s="818">
        <f t="shared" si="37"/>
        <v>0.850271852781263</v>
      </c>
    </row>
    <row r="826" spans="1:8" ht="16.5" customHeight="1">
      <c r="A826" s="934"/>
      <c r="B826" s="1368"/>
      <c r="C826" s="1368"/>
      <c r="D826" s="822" t="s">
        <v>433</v>
      </c>
      <c r="E826" s="823" t="s">
        <v>590</v>
      </c>
      <c r="F826" s="835">
        <v>3212</v>
      </c>
      <c r="G826" s="825">
        <v>2313</v>
      </c>
      <c r="H826" s="818">
        <f t="shared" si="37"/>
        <v>0.7201120797011208</v>
      </c>
    </row>
    <row r="827" spans="1:8" ht="16.5" customHeight="1">
      <c r="A827" s="934"/>
      <c r="B827" s="1368"/>
      <c r="C827" s="1368"/>
      <c r="D827" s="822" t="s">
        <v>434</v>
      </c>
      <c r="E827" s="823" t="s">
        <v>590</v>
      </c>
      <c r="F827" s="835">
        <v>989</v>
      </c>
      <c r="G827" s="825">
        <v>767</v>
      </c>
      <c r="H827" s="818">
        <f t="shared" si="37"/>
        <v>0.775530839231547</v>
      </c>
    </row>
    <row r="828" spans="1:8" ht="16.5" customHeight="1">
      <c r="A828" s="934"/>
      <c r="B828" s="827"/>
      <c r="C828" s="827"/>
      <c r="D828" s="822" t="s">
        <v>750</v>
      </c>
      <c r="E828" s="823" t="s">
        <v>591</v>
      </c>
      <c r="F828" s="835">
        <v>14960</v>
      </c>
      <c r="G828" s="825">
        <v>5228</v>
      </c>
      <c r="H828" s="818">
        <f t="shared" si="37"/>
        <v>0.34946524064171125</v>
      </c>
    </row>
    <row r="829" spans="1:8" ht="16.5" customHeight="1">
      <c r="A829" s="934"/>
      <c r="B829" s="1368"/>
      <c r="C829" s="1368"/>
      <c r="D829" s="822" t="s">
        <v>435</v>
      </c>
      <c r="E829" s="823" t="s">
        <v>591</v>
      </c>
      <c r="F829" s="835">
        <v>18700</v>
      </c>
      <c r="G829" s="825">
        <v>8160</v>
      </c>
      <c r="H829" s="818">
        <f t="shared" si="37"/>
        <v>0.43636363636363634</v>
      </c>
    </row>
    <row r="830" spans="1:8" ht="16.5" customHeight="1">
      <c r="A830" s="934"/>
      <c r="B830" s="1368"/>
      <c r="C830" s="1368"/>
      <c r="D830" s="1022" t="s">
        <v>436</v>
      </c>
      <c r="E830" s="1007" t="s">
        <v>591</v>
      </c>
      <c r="F830" s="1125">
        <v>5940</v>
      </c>
      <c r="G830" s="1126">
        <v>2362</v>
      </c>
      <c r="H830" s="1127">
        <f t="shared" si="37"/>
        <v>0.39764309764309763</v>
      </c>
    </row>
    <row r="831" spans="1:8" ht="16.5" customHeight="1">
      <c r="A831" s="934"/>
      <c r="B831" s="827"/>
      <c r="C831" s="827"/>
      <c r="D831" s="1128" t="s">
        <v>663</v>
      </c>
      <c r="E831" s="1129" t="s">
        <v>598</v>
      </c>
      <c r="F831" s="838">
        <v>175912</v>
      </c>
      <c r="G831" s="839">
        <v>132526</v>
      </c>
      <c r="H831" s="840">
        <f t="shared" si="37"/>
        <v>0.753365319023148</v>
      </c>
    </row>
    <row r="832" spans="1:8" ht="16.5" customHeight="1">
      <c r="A832" s="934"/>
      <c r="B832" s="1368"/>
      <c r="C832" s="1368"/>
      <c r="D832" s="822" t="s">
        <v>441</v>
      </c>
      <c r="E832" s="823" t="s">
        <v>598</v>
      </c>
      <c r="F832" s="835">
        <v>119558</v>
      </c>
      <c r="G832" s="825">
        <v>77903</v>
      </c>
      <c r="H832" s="818">
        <f t="shared" si="37"/>
        <v>0.6515916960805634</v>
      </c>
    </row>
    <row r="833" spans="1:8" ht="16.5" customHeight="1">
      <c r="A833" s="934"/>
      <c r="B833" s="1368"/>
      <c r="C833" s="1368"/>
      <c r="D833" s="822" t="s">
        <v>442</v>
      </c>
      <c r="E833" s="823" t="s">
        <v>598</v>
      </c>
      <c r="F833" s="835">
        <v>52142</v>
      </c>
      <c r="G833" s="825">
        <v>37134</v>
      </c>
      <c r="H833" s="818">
        <f t="shared" si="37"/>
        <v>0.7121706110237429</v>
      </c>
    </row>
    <row r="834" spans="1:8" ht="16.5" customHeight="1">
      <c r="A834" s="934"/>
      <c r="B834" s="1368"/>
      <c r="C834" s="1368"/>
      <c r="D834" s="822" t="s">
        <v>738</v>
      </c>
      <c r="E834" s="823" t="s">
        <v>735</v>
      </c>
      <c r="F834" s="835">
        <v>8168</v>
      </c>
      <c r="G834" s="825">
        <v>1886</v>
      </c>
      <c r="H834" s="818">
        <f t="shared" si="37"/>
        <v>0.23090107737512242</v>
      </c>
    </row>
    <row r="835" spans="1:8" ht="16.5" customHeight="1">
      <c r="A835" s="934"/>
      <c r="B835" s="1368"/>
      <c r="C835" s="1368"/>
      <c r="D835" s="822" t="s">
        <v>724</v>
      </c>
      <c r="E835" s="823" t="s">
        <v>735</v>
      </c>
      <c r="F835" s="835">
        <v>1442</v>
      </c>
      <c r="G835" s="825">
        <v>333</v>
      </c>
      <c r="H835" s="818">
        <f t="shared" si="37"/>
        <v>0.23092926490984744</v>
      </c>
    </row>
    <row r="836" spans="1:8" ht="16.5" customHeight="1">
      <c r="A836" s="934"/>
      <c r="B836" s="827"/>
      <c r="C836" s="827"/>
      <c r="D836" s="822" t="s">
        <v>685</v>
      </c>
      <c r="E836" s="823" t="s">
        <v>602</v>
      </c>
      <c r="F836" s="835">
        <v>230190</v>
      </c>
      <c r="G836" s="825">
        <v>119480</v>
      </c>
      <c r="H836" s="818">
        <f t="shared" si="37"/>
        <v>0.5190494808636343</v>
      </c>
    </row>
    <row r="837" spans="1:8" ht="16.5" customHeight="1">
      <c r="A837" s="934"/>
      <c r="B837" s="1368"/>
      <c r="C837" s="1368"/>
      <c r="D837" s="822" t="s">
        <v>447</v>
      </c>
      <c r="E837" s="823" t="s">
        <v>602</v>
      </c>
      <c r="F837" s="835">
        <v>80801</v>
      </c>
      <c r="G837" s="825">
        <v>75276</v>
      </c>
      <c r="H837" s="818">
        <f t="shared" si="37"/>
        <v>0.9316221333894382</v>
      </c>
    </row>
    <row r="838" spans="1:8" ht="16.5" customHeight="1">
      <c r="A838" s="934"/>
      <c r="B838" s="1368"/>
      <c r="C838" s="1368"/>
      <c r="D838" s="822" t="s">
        <v>448</v>
      </c>
      <c r="E838" s="823" t="s">
        <v>602</v>
      </c>
      <c r="F838" s="835">
        <v>54881</v>
      </c>
      <c r="G838" s="825">
        <v>34369</v>
      </c>
      <c r="H838" s="818">
        <f t="shared" si="37"/>
        <v>0.6262458774439241</v>
      </c>
    </row>
    <row r="839" spans="1:8" ht="16.5" customHeight="1">
      <c r="A839" s="934"/>
      <c r="B839" s="827"/>
      <c r="C839" s="827"/>
      <c r="D839" s="822" t="s">
        <v>705</v>
      </c>
      <c r="E839" s="823" t="s">
        <v>604</v>
      </c>
      <c r="F839" s="835">
        <v>2550</v>
      </c>
      <c r="G839" s="825">
        <v>0</v>
      </c>
      <c r="H839" s="818">
        <f t="shared" si="37"/>
        <v>0</v>
      </c>
    </row>
    <row r="840" spans="1:8" ht="16.5" customHeight="1">
      <c r="A840" s="934"/>
      <c r="B840" s="827"/>
      <c r="C840" s="827"/>
      <c r="D840" s="822" t="s">
        <v>450</v>
      </c>
      <c r="E840" s="823" t="s">
        <v>604</v>
      </c>
      <c r="F840" s="835">
        <v>450</v>
      </c>
      <c r="G840" s="825">
        <v>0</v>
      </c>
      <c r="H840" s="818">
        <f t="shared" si="37"/>
        <v>0</v>
      </c>
    </row>
    <row r="841" spans="1:8" ht="16.5" customHeight="1">
      <c r="A841" s="934"/>
      <c r="B841" s="1368"/>
      <c r="C841" s="1368"/>
      <c r="D841" s="822" t="s">
        <v>451</v>
      </c>
      <c r="E841" s="823" t="s">
        <v>622</v>
      </c>
      <c r="F841" s="835">
        <v>79459</v>
      </c>
      <c r="G841" s="825">
        <v>36167</v>
      </c>
      <c r="H841" s="818">
        <f t="shared" si="37"/>
        <v>0.4551655570797518</v>
      </c>
    </row>
    <row r="842" spans="1:8" ht="16.5" customHeight="1">
      <c r="A842" s="934"/>
      <c r="B842" s="1368"/>
      <c r="C842" s="1368"/>
      <c r="D842" s="828" t="s">
        <v>452</v>
      </c>
      <c r="E842" s="829" t="s">
        <v>622</v>
      </c>
      <c r="F842" s="830">
        <v>14021</v>
      </c>
      <c r="G842" s="825">
        <v>6383</v>
      </c>
      <c r="H842" s="818">
        <f t="shared" si="37"/>
        <v>0.45524570287426</v>
      </c>
    </row>
    <row r="843" spans="1:8" ht="16.5" customHeight="1">
      <c r="A843" s="934"/>
      <c r="B843" s="827"/>
      <c r="C843" s="827"/>
      <c r="D843" s="822" t="s">
        <v>727</v>
      </c>
      <c r="E843" s="823" t="s">
        <v>613</v>
      </c>
      <c r="F843" s="882">
        <v>22882</v>
      </c>
      <c r="G843" s="825">
        <v>5491</v>
      </c>
      <c r="H843" s="818">
        <f t="shared" si="37"/>
        <v>0.2399702823179792</v>
      </c>
    </row>
    <row r="844" spans="1:8" ht="16.5" customHeight="1">
      <c r="A844" s="934"/>
      <c r="B844" s="827"/>
      <c r="C844" s="827"/>
      <c r="D844" s="822" t="s">
        <v>456</v>
      </c>
      <c r="E844" s="823" t="s">
        <v>613</v>
      </c>
      <c r="F844" s="882">
        <v>4038</v>
      </c>
      <c r="G844" s="825">
        <v>969</v>
      </c>
      <c r="H844" s="818">
        <f t="shared" si="37"/>
        <v>0.2399702823179792</v>
      </c>
    </row>
    <row r="845" spans="1:8" ht="16.5" customHeight="1">
      <c r="A845" s="934"/>
      <c r="B845" s="1368"/>
      <c r="C845" s="1368"/>
      <c r="D845" s="1479"/>
      <c r="E845" s="1480"/>
      <c r="F845" s="1480"/>
      <c r="G845" s="1480"/>
      <c r="H845" s="1481"/>
    </row>
    <row r="846" spans="1:8" ht="16.5" customHeight="1">
      <c r="A846" s="934"/>
      <c r="B846" s="827"/>
      <c r="C846" s="827"/>
      <c r="D846" s="1482" t="s">
        <v>614</v>
      </c>
      <c r="E846" s="1483"/>
      <c r="F846" s="939">
        <f>F847</f>
        <v>500</v>
      </c>
      <c r="G846" s="939">
        <f>G847</f>
        <v>100</v>
      </c>
      <c r="H846" s="855">
        <f t="shared" si="37"/>
        <v>0.2</v>
      </c>
    </row>
    <row r="847" spans="1:8" ht="16.5" customHeight="1">
      <c r="A847" s="934"/>
      <c r="B847" s="827"/>
      <c r="C847" s="827"/>
      <c r="D847" s="836" t="s">
        <v>731</v>
      </c>
      <c r="E847" s="837" t="s">
        <v>751</v>
      </c>
      <c r="F847" s="940">
        <v>500</v>
      </c>
      <c r="G847" s="825">
        <v>100</v>
      </c>
      <c r="H847" s="818">
        <f t="shared" si="37"/>
        <v>0.2</v>
      </c>
    </row>
    <row r="848" spans="1:8" ht="16.5" customHeight="1">
      <c r="A848" s="934"/>
      <c r="B848" s="827"/>
      <c r="C848" s="827"/>
      <c r="D848" s="941"/>
      <c r="E848" s="942"/>
      <c r="F848" s="942"/>
      <c r="G848" s="942"/>
      <c r="H848" s="943"/>
    </row>
    <row r="849" spans="1:8" ht="16.5" customHeight="1">
      <c r="A849" s="934"/>
      <c r="B849" s="827"/>
      <c r="C849" s="827"/>
      <c r="D849" s="1395" t="s">
        <v>616</v>
      </c>
      <c r="E849" s="1396"/>
      <c r="F849" s="944">
        <f>F850</f>
        <v>64162947</v>
      </c>
      <c r="G849" s="923">
        <f>G850</f>
        <v>37410613</v>
      </c>
      <c r="H849" s="843">
        <f t="shared" si="37"/>
        <v>0.5830563393542382</v>
      </c>
    </row>
    <row r="850" spans="1:8" ht="16.5" customHeight="1">
      <c r="A850" s="934"/>
      <c r="B850" s="1368"/>
      <c r="C850" s="1368"/>
      <c r="D850" s="1390" t="s">
        <v>617</v>
      </c>
      <c r="E850" s="1391"/>
      <c r="F850" s="882">
        <f>SUM(F851:F853)</f>
        <v>64162947</v>
      </c>
      <c r="G850" s="921">
        <f>SUM(G851:G853)</f>
        <v>37410613</v>
      </c>
      <c r="H850" s="818">
        <f t="shared" si="37"/>
        <v>0.5830563393542382</v>
      </c>
    </row>
    <row r="851" spans="1:8" ht="18.75" customHeight="1">
      <c r="A851" s="934"/>
      <c r="B851" s="1368"/>
      <c r="C851" s="1368"/>
      <c r="D851" s="836" t="s">
        <v>627</v>
      </c>
      <c r="E851" s="823" t="s">
        <v>626</v>
      </c>
      <c r="F851" s="838">
        <v>48537854</v>
      </c>
      <c r="G851" s="825">
        <v>25012259</v>
      </c>
      <c r="H851" s="818">
        <f t="shared" si="37"/>
        <v>0.5153144801169001</v>
      </c>
    </row>
    <row r="852" spans="1:8" ht="16.5" customHeight="1">
      <c r="A852" s="934"/>
      <c r="B852" s="827"/>
      <c r="C852" s="827"/>
      <c r="D852" s="828" t="s">
        <v>426</v>
      </c>
      <c r="E852" s="823" t="s">
        <v>626</v>
      </c>
      <c r="F852" s="830">
        <v>14290019</v>
      </c>
      <c r="G852" s="849">
        <v>11443270</v>
      </c>
      <c r="H852" s="832">
        <f t="shared" si="37"/>
        <v>0.8007875986728918</v>
      </c>
    </row>
    <row r="853" spans="1:8" ht="41.25" customHeight="1">
      <c r="A853" s="934"/>
      <c r="B853" s="1368"/>
      <c r="C853" s="1368"/>
      <c r="D853" s="828" t="s">
        <v>654</v>
      </c>
      <c r="E853" s="829" t="s">
        <v>653</v>
      </c>
      <c r="F853" s="830">
        <v>1335074</v>
      </c>
      <c r="G853" s="849">
        <v>955084</v>
      </c>
      <c r="H853" s="832">
        <f t="shared" si="37"/>
        <v>0.7153790726206937</v>
      </c>
    </row>
    <row r="854" spans="1:8" ht="34.5" customHeight="1">
      <c r="A854" s="805" t="s">
        <v>475</v>
      </c>
      <c r="B854" s="1484"/>
      <c r="C854" s="1484"/>
      <c r="D854" s="1489" t="s">
        <v>977</v>
      </c>
      <c r="E854" s="1490"/>
      <c r="F854" s="883">
        <f>F855</f>
        <v>1689134</v>
      </c>
      <c r="G854" s="807">
        <f>G855</f>
        <v>1546632</v>
      </c>
      <c r="H854" s="876">
        <f t="shared" si="37"/>
        <v>0.9156360596613412</v>
      </c>
    </row>
    <row r="855" spans="1:8" ht="41.25" customHeight="1">
      <c r="A855" s="934"/>
      <c r="B855" s="1419" t="s">
        <v>476</v>
      </c>
      <c r="C855" s="1419"/>
      <c r="D855" s="1407" t="s">
        <v>752</v>
      </c>
      <c r="E855" s="1408"/>
      <c r="F855" s="877">
        <f>F856</f>
        <v>1689134</v>
      </c>
      <c r="G855" s="878">
        <f>G856</f>
        <v>1546632</v>
      </c>
      <c r="H855" s="880">
        <f t="shared" si="37"/>
        <v>0.9156360596613412</v>
      </c>
    </row>
    <row r="856" spans="1:8" ht="18.75" customHeight="1">
      <c r="A856" s="934"/>
      <c r="B856" s="1393"/>
      <c r="C856" s="1393"/>
      <c r="D856" s="1386" t="s">
        <v>585</v>
      </c>
      <c r="E856" s="1387"/>
      <c r="F856" s="841">
        <f>F857+F867</f>
        <v>1689134</v>
      </c>
      <c r="G856" s="841">
        <f>G857+G867</f>
        <v>1546632</v>
      </c>
      <c r="H856" s="937">
        <f t="shared" si="37"/>
        <v>0.9156360596613412</v>
      </c>
    </row>
    <row r="857" spans="1:8" ht="16.5" customHeight="1">
      <c r="A857" s="934"/>
      <c r="B857" s="1361"/>
      <c r="C857" s="1361"/>
      <c r="D857" s="1364" t="s">
        <v>586</v>
      </c>
      <c r="E857" s="1388"/>
      <c r="F857" s="835">
        <f>F858+F863</f>
        <v>1684034</v>
      </c>
      <c r="G857" s="835">
        <f>G858+G863</f>
        <v>1542368</v>
      </c>
      <c r="H857" s="818">
        <f t="shared" si="37"/>
        <v>0.9158769953575759</v>
      </c>
    </row>
    <row r="858" spans="1:8" ht="16.5" customHeight="1">
      <c r="A858" s="934"/>
      <c r="B858" s="1361"/>
      <c r="C858" s="1361"/>
      <c r="D858" s="1473" t="s">
        <v>397</v>
      </c>
      <c r="E858" s="1473"/>
      <c r="F858" s="825">
        <f>SUM(F859:F861)</f>
        <v>579034</v>
      </c>
      <c r="G858" s="825">
        <f>SUM(G859:G861)</f>
        <v>568660</v>
      </c>
      <c r="H858" s="855">
        <f t="shared" si="37"/>
        <v>0.9820839536193039</v>
      </c>
    </row>
    <row r="859" spans="1:8" ht="16.5" customHeight="1">
      <c r="A859" s="934"/>
      <c r="B859" s="1361"/>
      <c r="C859" s="1361"/>
      <c r="D859" s="860" t="s">
        <v>400</v>
      </c>
      <c r="E859" s="861" t="s">
        <v>589</v>
      </c>
      <c r="F859" s="825">
        <v>83196</v>
      </c>
      <c r="G859" s="825">
        <v>74531</v>
      </c>
      <c r="H859" s="855">
        <f aca="true" t="shared" si="38" ref="H859:H865">G859/F859</f>
        <v>0.8958483580941391</v>
      </c>
    </row>
    <row r="860" spans="1:8" ht="16.5" customHeight="1">
      <c r="A860" s="934"/>
      <c r="B860" s="1361"/>
      <c r="C860" s="1361"/>
      <c r="D860" s="860" t="s">
        <v>401</v>
      </c>
      <c r="E860" s="823" t="s">
        <v>590</v>
      </c>
      <c r="F860" s="825">
        <v>11858</v>
      </c>
      <c r="G860" s="825">
        <v>10249</v>
      </c>
      <c r="H860" s="855">
        <f t="shared" si="38"/>
        <v>0.864311013661663</v>
      </c>
    </row>
    <row r="861" spans="1:8" ht="16.5" customHeight="1">
      <c r="A861" s="934"/>
      <c r="B861" s="1361"/>
      <c r="C861" s="1361"/>
      <c r="D861" s="860" t="s">
        <v>402</v>
      </c>
      <c r="E861" s="861" t="s">
        <v>591</v>
      </c>
      <c r="F861" s="825">
        <v>483980</v>
      </c>
      <c r="G861" s="825">
        <v>483880</v>
      </c>
      <c r="H861" s="855">
        <f t="shared" si="38"/>
        <v>0.9997933798917311</v>
      </c>
    </row>
    <row r="862" spans="1:8" ht="16.5" customHeight="1">
      <c r="A862" s="934"/>
      <c r="B862" s="1361"/>
      <c r="C862" s="1361"/>
      <c r="D862" s="1485"/>
      <c r="E862" s="1465"/>
      <c r="F862" s="1465"/>
      <c r="G862" s="1465"/>
      <c r="H862" s="1486"/>
    </row>
    <row r="863" spans="1:8" ht="18" customHeight="1">
      <c r="A863" s="934"/>
      <c r="B863" s="1361"/>
      <c r="C863" s="1361"/>
      <c r="D863" s="1487" t="s">
        <v>592</v>
      </c>
      <c r="E863" s="1488"/>
      <c r="F863" s="830">
        <f>SUM(F864:F865)</f>
        <v>1105000</v>
      </c>
      <c r="G863" s="830">
        <f>SUM(G864:G865)</f>
        <v>973708</v>
      </c>
      <c r="H863" s="818">
        <f t="shared" si="38"/>
        <v>0.8811837104072399</v>
      </c>
    </row>
    <row r="864" spans="1:8" ht="17.25" customHeight="1">
      <c r="A864" s="934"/>
      <c r="B864" s="1361"/>
      <c r="C864" s="1361"/>
      <c r="D864" s="860" t="s">
        <v>404</v>
      </c>
      <c r="E864" s="861" t="s">
        <v>594</v>
      </c>
      <c r="F864" s="825">
        <v>5000</v>
      </c>
      <c r="G864" s="825">
        <v>2580</v>
      </c>
      <c r="H864" s="832">
        <f t="shared" si="38"/>
        <v>0.516</v>
      </c>
    </row>
    <row r="865" spans="1:8" ht="18" customHeight="1">
      <c r="A865" s="934"/>
      <c r="B865" s="827"/>
      <c r="C865" s="827"/>
      <c r="D865" s="860" t="s">
        <v>408</v>
      </c>
      <c r="E865" s="861" t="s">
        <v>598</v>
      </c>
      <c r="F865" s="825">
        <v>1100000</v>
      </c>
      <c r="G865" s="825">
        <v>971128</v>
      </c>
      <c r="H865" s="832">
        <f t="shared" si="38"/>
        <v>0.8828436363636364</v>
      </c>
    </row>
    <row r="866" spans="1:8" ht="17.25" customHeight="1">
      <c r="A866" s="934"/>
      <c r="B866" s="827"/>
      <c r="C866" s="827"/>
      <c r="D866" s="1474"/>
      <c r="E866" s="1467"/>
      <c r="F866" s="1467"/>
      <c r="G866" s="1467"/>
      <c r="H866" s="1475"/>
    </row>
    <row r="867" spans="1:8" ht="21" customHeight="1">
      <c r="A867" s="934"/>
      <c r="B867" s="827"/>
      <c r="C867" s="827"/>
      <c r="D867" s="1482" t="s">
        <v>614</v>
      </c>
      <c r="E867" s="1483"/>
      <c r="F867" s="939">
        <f>F868</f>
        <v>5100</v>
      </c>
      <c r="G867" s="939">
        <f>G868</f>
        <v>4264</v>
      </c>
      <c r="H867" s="855">
        <f>G867/F867</f>
        <v>0.836078431372549</v>
      </c>
    </row>
    <row r="868" spans="1:8" ht="18.75" customHeight="1">
      <c r="A868" s="934"/>
      <c r="B868" s="827"/>
      <c r="C868" s="827"/>
      <c r="D868" s="836" t="s">
        <v>731</v>
      </c>
      <c r="E868" s="837" t="s">
        <v>751</v>
      </c>
      <c r="F868" s="940">
        <v>5100</v>
      </c>
      <c r="G868" s="825">
        <v>4264</v>
      </c>
      <c r="H868" s="818">
        <f>G868/F868</f>
        <v>0.836078431372549</v>
      </c>
    </row>
    <row r="869" spans="1:8" ht="16.5" customHeight="1">
      <c r="A869" s="805" t="s">
        <v>477</v>
      </c>
      <c r="B869" s="1484"/>
      <c r="C869" s="1484"/>
      <c r="D869" s="1420" t="s">
        <v>753</v>
      </c>
      <c r="E869" s="1374"/>
      <c r="F869" s="883">
        <f aca="true" t="shared" si="39" ref="F869:G873">F870</f>
        <v>3000</v>
      </c>
      <c r="G869" s="807">
        <f t="shared" si="39"/>
        <v>3000</v>
      </c>
      <c r="H869" s="876">
        <f aca="true" t="shared" si="40" ref="H869:H939">G869/F869</f>
        <v>1</v>
      </c>
    </row>
    <row r="870" spans="1:8" ht="16.5" customHeight="1">
      <c r="A870" s="934"/>
      <c r="B870" s="1419" t="s">
        <v>478</v>
      </c>
      <c r="C870" s="1419"/>
      <c r="D870" s="1407" t="s">
        <v>247</v>
      </c>
      <c r="E870" s="1408"/>
      <c r="F870" s="877">
        <f t="shared" si="39"/>
        <v>3000</v>
      </c>
      <c r="G870" s="878">
        <f t="shared" si="39"/>
        <v>3000</v>
      </c>
      <c r="H870" s="880">
        <f t="shared" si="40"/>
        <v>1</v>
      </c>
    </row>
    <row r="871" spans="1:8" ht="16.5" customHeight="1">
      <c r="A871" s="934"/>
      <c r="B871" s="1393"/>
      <c r="C871" s="1393"/>
      <c r="D871" s="1386" t="s">
        <v>585</v>
      </c>
      <c r="E871" s="1387"/>
      <c r="F871" s="841">
        <f t="shared" si="39"/>
        <v>3000</v>
      </c>
      <c r="G871" s="842">
        <f t="shared" si="39"/>
        <v>3000</v>
      </c>
      <c r="H871" s="843">
        <f t="shared" si="40"/>
        <v>1</v>
      </c>
    </row>
    <row r="872" spans="1:8" ht="16.5" customHeight="1">
      <c r="A872" s="934"/>
      <c r="B872" s="1361"/>
      <c r="C872" s="1361"/>
      <c r="D872" s="1364" t="s">
        <v>586</v>
      </c>
      <c r="E872" s="1388"/>
      <c r="F872" s="835">
        <f t="shared" si="39"/>
        <v>3000</v>
      </c>
      <c r="G872" s="825">
        <f t="shared" si="39"/>
        <v>3000</v>
      </c>
      <c r="H872" s="818">
        <f t="shared" si="40"/>
        <v>1</v>
      </c>
    </row>
    <row r="873" spans="1:8" ht="16.5" customHeight="1">
      <c r="A873" s="934"/>
      <c r="B873" s="1361"/>
      <c r="C873" s="1361"/>
      <c r="D873" s="1381" t="s">
        <v>592</v>
      </c>
      <c r="E873" s="1382"/>
      <c r="F873" s="835">
        <f t="shared" si="39"/>
        <v>3000</v>
      </c>
      <c r="G873" s="825">
        <f t="shared" si="39"/>
        <v>3000</v>
      </c>
      <c r="H873" s="818">
        <f t="shared" si="40"/>
        <v>1</v>
      </c>
    </row>
    <row r="874" spans="1:8" ht="16.5" customHeight="1">
      <c r="A874" s="934"/>
      <c r="B874" s="1361"/>
      <c r="C874" s="1361"/>
      <c r="D874" s="828" t="s">
        <v>404</v>
      </c>
      <c r="E874" s="829" t="s">
        <v>594</v>
      </c>
      <c r="F874" s="830">
        <v>3000</v>
      </c>
      <c r="G874" s="849">
        <v>3000</v>
      </c>
      <c r="H874" s="832">
        <f t="shared" si="40"/>
        <v>1</v>
      </c>
    </row>
    <row r="875" spans="1:8" ht="16.5" customHeight="1">
      <c r="A875" s="805" t="s">
        <v>18</v>
      </c>
      <c r="B875" s="1484"/>
      <c r="C875" s="1484"/>
      <c r="D875" s="1420" t="s">
        <v>754</v>
      </c>
      <c r="E875" s="1374"/>
      <c r="F875" s="883">
        <f>F876+F880+F884+F888+F892</f>
        <v>1182000</v>
      </c>
      <c r="G875" s="807">
        <f>G876+G880+G884+G888+G892</f>
        <v>1123781</v>
      </c>
      <c r="H875" s="876">
        <f t="shared" si="40"/>
        <v>0.9507453468697123</v>
      </c>
    </row>
    <row r="876" spans="1:8" ht="16.5" customHeight="1">
      <c r="A876" s="934"/>
      <c r="B876" s="1419" t="s">
        <v>755</v>
      </c>
      <c r="C876" s="1419"/>
      <c r="D876" s="1407" t="s">
        <v>756</v>
      </c>
      <c r="E876" s="1408"/>
      <c r="F876" s="877">
        <f aca="true" t="shared" si="41" ref="F876:G878">F877</f>
        <v>520000</v>
      </c>
      <c r="G876" s="878">
        <f t="shared" si="41"/>
        <v>507571</v>
      </c>
      <c r="H876" s="880">
        <f t="shared" si="40"/>
        <v>0.9760980769230769</v>
      </c>
    </row>
    <row r="877" spans="1:8" ht="16.5" customHeight="1">
      <c r="A877" s="934"/>
      <c r="B877" s="1393"/>
      <c r="C877" s="1393"/>
      <c r="D877" s="1386" t="s">
        <v>585</v>
      </c>
      <c r="E877" s="1387"/>
      <c r="F877" s="841">
        <f t="shared" si="41"/>
        <v>520000</v>
      </c>
      <c r="G877" s="842">
        <f t="shared" si="41"/>
        <v>507571</v>
      </c>
      <c r="H877" s="843">
        <f t="shared" si="40"/>
        <v>0.9760980769230769</v>
      </c>
    </row>
    <row r="878" spans="1:8" ht="16.5" customHeight="1">
      <c r="A878" s="934"/>
      <c r="B878" s="1361"/>
      <c r="C878" s="1361"/>
      <c r="D878" s="1390" t="s">
        <v>630</v>
      </c>
      <c r="E878" s="1391"/>
      <c r="F878" s="835">
        <f t="shared" si="41"/>
        <v>520000</v>
      </c>
      <c r="G878" s="825">
        <f t="shared" si="41"/>
        <v>507571</v>
      </c>
      <c r="H878" s="818">
        <f t="shared" si="40"/>
        <v>0.9760980769230769</v>
      </c>
    </row>
    <row r="879" spans="1:8" ht="16.5" customHeight="1">
      <c r="A879" s="934"/>
      <c r="B879" s="1361"/>
      <c r="C879" s="1361"/>
      <c r="D879" s="822" t="s">
        <v>757</v>
      </c>
      <c r="E879" s="823" t="s">
        <v>758</v>
      </c>
      <c r="F879" s="835">
        <v>520000</v>
      </c>
      <c r="G879" s="825">
        <v>507571</v>
      </c>
      <c r="H879" s="818">
        <f t="shared" si="40"/>
        <v>0.9760980769230769</v>
      </c>
    </row>
    <row r="880" spans="1:8" ht="16.5" customHeight="1">
      <c r="A880" s="934"/>
      <c r="B880" s="1468" t="s">
        <v>759</v>
      </c>
      <c r="C880" s="1468"/>
      <c r="D880" s="1384" t="s">
        <v>760</v>
      </c>
      <c r="E880" s="1385"/>
      <c r="F880" s="844">
        <f aca="true" t="shared" si="42" ref="F880:G882">F881</f>
        <v>200000</v>
      </c>
      <c r="G880" s="811">
        <f t="shared" si="42"/>
        <v>200000</v>
      </c>
      <c r="H880" s="881">
        <f t="shared" si="40"/>
        <v>1</v>
      </c>
    </row>
    <row r="881" spans="1:8" ht="16.5" customHeight="1">
      <c r="A881" s="934"/>
      <c r="B881" s="1465"/>
      <c r="C881" s="1465"/>
      <c r="D881" s="1395" t="s">
        <v>616</v>
      </c>
      <c r="E881" s="1396"/>
      <c r="F881" s="841">
        <f t="shared" si="42"/>
        <v>200000</v>
      </c>
      <c r="G881" s="842">
        <f t="shared" si="42"/>
        <v>200000</v>
      </c>
      <c r="H881" s="843">
        <f t="shared" si="40"/>
        <v>1</v>
      </c>
    </row>
    <row r="882" spans="1:8" ht="16.5" customHeight="1">
      <c r="A882" s="934"/>
      <c r="B882" s="1361"/>
      <c r="C882" s="1361"/>
      <c r="D882" s="1390" t="s">
        <v>617</v>
      </c>
      <c r="E882" s="1391"/>
      <c r="F882" s="835">
        <f t="shared" si="42"/>
        <v>200000</v>
      </c>
      <c r="G882" s="825">
        <f t="shared" si="42"/>
        <v>200000</v>
      </c>
      <c r="H882" s="818">
        <f t="shared" si="40"/>
        <v>1</v>
      </c>
    </row>
    <row r="883" spans="1:8" ht="25.5">
      <c r="A883" s="934"/>
      <c r="B883" s="1427"/>
      <c r="C883" s="1427"/>
      <c r="D883" s="822" t="s">
        <v>761</v>
      </c>
      <c r="E883" s="823" t="s">
        <v>762</v>
      </c>
      <c r="F883" s="835">
        <v>200000</v>
      </c>
      <c r="G883" s="825">
        <v>200000</v>
      </c>
      <c r="H883" s="818">
        <f t="shared" si="40"/>
        <v>1</v>
      </c>
    </row>
    <row r="884" spans="1:8" ht="25.5" customHeight="1">
      <c r="A884" s="934"/>
      <c r="B884" s="1429" t="s">
        <v>763</v>
      </c>
      <c r="C884" s="1429"/>
      <c r="D884" s="1384" t="s">
        <v>764</v>
      </c>
      <c r="E884" s="1385"/>
      <c r="F884" s="844">
        <f aca="true" t="shared" si="43" ref="F884:G886">F885</f>
        <v>149000</v>
      </c>
      <c r="G884" s="811">
        <f t="shared" si="43"/>
        <v>146210</v>
      </c>
      <c r="H884" s="881">
        <f t="shared" si="40"/>
        <v>0.9812751677852349</v>
      </c>
    </row>
    <row r="885" spans="1:8" ht="16.5" customHeight="1">
      <c r="A885" s="934"/>
      <c r="B885" s="827"/>
      <c r="C885" s="1393"/>
      <c r="D885" s="1395" t="s">
        <v>616</v>
      </c>
      <c r="E885" s="1396"/>
      <c r="F885" s="841">
        <f t="shared" si="43"/>
        <v>149000</v>
      </c>
      <c r="G885" s="842">
        <f t="shared" si="43"/>
        <v>146210</v>
      </c>
      <c r="H885" s="843">
        <f t="shared" si="40"/>
        <v>0.9812751677852349</v>
      </c>
    </row>
    <row r="886" spans="1:8" ht="16.5" customHeight="1">
      <c r="A886" s="934"/>
      <c r="B886" s="827"/>
      <c r="C886" s="1361"/>
      <c r="D886" s="1390" t="s">
        <v>617</v>
      </c>
      <c r="E886" s="1391"/>
      <c r="F886" s="835">
        <f t="shared" si="43"/>
        <v>149000</v>
      </c>
      <c r="G886" s="825">
        <f t="shared" si="43"/>
        <v>146210</v>
      </c>
      <c r="H886" s="818">
        <f t="shared" si="40"/>
        <v>0.9812751677852349</v>
      </c>
    </row>
    <row r="887" spans="1:8" ht="25.5">
      <c r="A887" s="934"/>
      <c r="B887" s="945"/>
      <c r="C887" s="1394"/>
      <c r="D887" s="822" t="s">
        <v>761</v>
      </c>
      <c r="E887" s="823" t="s">
        <v>762</v>
      </c>
      <c r="F887" s="835">
        <v>149000</v>
      </c>
      <c r="G887" s="825">
        <v>146210</v>
      </c>
      <c r="H887" s="818">
        <f t="shared" si="40"/>
        <v>0.9812751677852349</v>
      </c>
    </row>
    <row r="888" spans="1:8" ht="16.5" customHeight="1">
      <c r="A888" s="934"/>
      <c r="B888" s="1383" t="s">
        <v>765</v>
      </c>
      <c r="C888" s="1383"/>
      <c r="D888" s="1384" t="s">
        <v>249</v>
      </c>
      <c r="E888" s="1385"/>
      <c r="F888" s="844">
        <f aca="true" t="shared" si="44" ref="F888:G894">F889</f>
        <v>243000</v>
      </c>
      <c r="G888" s="811">
        <f t="shared" si="44"/>
        <v>200000</v>
      </c>
      <c r="H888" s="881">
        <f t="shared" si="40"/>
        <v>0.823045267489712</v>
      </c>
    </row>
    <row r="889" spans="1:8" ht="16.5" customHeight="1">
      <c r="A889" s="934"/>
      <c r="B889" s="1393"/>
      <c r="C889" s="1393"/>
      <c r="D889" s="1386" t="s">
        <v>585</v>
      </c>
      <c r="E889" s="1387"/>
      <c r="F889" s="841">
        <f t="shared" si="44"/>
        <v>243000</v>
      </c>
      <c r="G889" s="842">
        <f t="shared" si="44"/>
        <v>200000</v>
      </c>
      <c r="H889" s="843">
        <f t="shared" si="40"/>
        <v>0.823045267489712</v>
      </c>
    </row>
    <row r="890" spans="1:8" ht="16.5" customHeight="1">
      <c r="A890" s="934"/>
      <c r="B890" s="1361"/>
      <c r="C890" s="1361"/>
      <c r="D890" s="1491" t="s">
        <v>630</v>
      </c>
      <c r="E890" s="1492"/>
      <c r="F890" s="1125">
        <f t="shared" si="44"/>
        <v>243000</v>
      </c>
      <c r="G890" s="1126">
        <f t="shared" si="44"/>
        <v>200000</v>
      </c>
      <c r="H890" s="1127">
        <f t="shared" si="40"/>
        <v>0.823045267489712</v>
      </c>
    </row>
    <row r="891" spans="1:8" ht="61.5" customHeight="1">
      <c r="A891" s="934"/>
      <c r="B891" s="1361"/>
      <c r="C891" s="1361"/>
      <c r="D891" s="929" t="s">
        <v>175</v>
      </c>
      <c r="E891" s="930" t="s">
        <v>645</v>
      </c>
      <c r="F891" s="931">
        <v>243000</v>
      </c>
      <c r="G891" s="932">
        <v>200000</v>
      </c>
      <c r="H891" s="933">
        <f t="shared" si="40"/>
        <v>0.823045267489712</v>
      </c>
    </row>
    <row r="892" spans="1:8" ht="18.75" customHeight="1">
      <c r="A892" s="934"/>
      <c r="B892" s="1383" t="s">
        <v>79</v>
      </c>
      <c r="C892" s="1383"/>
      <c r="D892" s="1384" t="s">
        <v>33</v>
      </c>
      <c r="E892" s="1385"/>
      <c r="F892" s="844">
        <f t="shared" si="44"/>
        <v>70000</v>
      </c>
      <c r="G892" s="811">
        <f t="shared" si="44"/>
        <v>70000</v>
      </c>
      <c r="H892" s="881">
        <f>G892/F892</f>
        <v>1</v>
      </c>
    </row>
    <row r="893" spans="1:8" ht="12.75">
      <c r="A893" s="934"/>
      <c r="B893" s="1393"/>
      <c r="C893" s="1393"/>
      <c r="D893" s="1386" t="s">
        <v>585</v>
      </c>
      <c r="E893" s="1387"/>
      <c r="F893" s="841">
        <f>F894</f>
        <v>70000</v>
      </c>
      <c r="G893" s="842">
        <f t="shared" si="44"/>
        <v>70000</v>
      </c>
      <c r="H893" s="843">
        <f>G893/F893</f>
        <v>1</v>
      </c>
    </row>
    <row r="894" spans="1:8" ht="12.75">
      <c r="A894" s="934"/>
      <c r="B894" s="1361"/>
      <c r="C894" s="1361"/>
      <c r="D894" s="1390" t="s">
        <v>630</v>
      </c>
      <c r="E894" s="1391"/>
      <c r="F894" s="835">
        <f>F895</f>
        <v>70000</v>
      </c>
      <c r="G894" s="825">
        <f t="shared" si="44"/>
        <v>70000</v>
      </c>
      <c r="H894" s="818">
        <f>G894/F894</f>
        <v>1</v>
      </c>
    </row>
    <row r="895" spans="1:8" ht="25.5">
      <c r="A895" s="934"/>
      <c r="B895" s="1361"/>
      <c r="C895" s="1361"/>
      <c r="D895" s="828" t="s">
        <v>34</v>
      </c>
      <c r="E895" s="829" t="s">
        <v>766</v>
      </c>
      <c r="F895" s="830">
        <v>70000</v>
      </c>
      <c r="G895" s="849">
        <v>70000</v>
      </c>
      <c r="H895" s="832">
        <f>G895/F895</f>
        <v>1</v>
      </c>
    </row>
    <row r="896" spans="1:8" ht="16.5" customHeight="1">
      <c r="A896" s="873" t="s">
        <v>767</v>
      </c>
      <c r="B896" s="1416"/>
      <c r="C896" s="1416"/>
      <c r="D896" s="1417" t="s">
        <v>768</v>
      </c>
      <c r="E896" s="1418"/>
      <c r="F896" s="874">
        <f>SUM(F897,F901)</f>
        <v>12961175</v>
      </c>
      <c r="G896" s="875">
        <f>SUM(G897,G901)</f>
        <v>11724556</v>
      </c>
      <c r="H896" s="876">
        <f t="shared" si="40"/>
        <v>0.9045905174492281</v>
      </c>
    </row>
    <row r="897" spans="1:8" ht="30" customHeight="1">
      <c r="A897" s="934"/>
      <c r="B897" s="1419" t="s">
        <v>769</v>
      </c>
      <c r="C897" s="1419"/>
      <c r="D897" s="1407" t="s">
        <v>770</v>
      </c>
      <c r="E897" s="1408"/>
      <c r="F897" s="877">
        <f aca="true" t="shared" si="45" ref="F897:G899">F898</f>
        <v>11826500</v>
      </c>
      <c r="G897" s="878">
        <f t="shared" si="45"/>
        <v>11724556</v>
      </c>
      <c r="H897" s="880">
        <f t="shared" si="40"/>
        <v>0.9913800363590243</v>
      </c>
    </row>
    <row r="898" spans="1:8" ht="16.5" customHeight="1">
      <c r="A898" s="934"/>
      <c r="B898" s="1393"/>
      <c r="C898" s="1393"/>
      <c r="D898" s="1386" t="s">
        <v>585</v>
      </c>
      <c r="E898" s="1387"/>
      <c r="F898" s="841">
        <f t="shared" si="45"/>
        <v>11826500</v>
      </c>
      <c r="G898" s="842">
        <f t="shared" si="45"/>
        <v>11724556</v>
      </c>
      <c r="H898" s="843">
        <f t="shared" si="40"/>
        <v>0.9913800363590243</v>
      </c>
    </row>
    <row r="899" spans="1:8" ht="16.5" customHeight="1">
      <c r="A899" s="934"/>
      <c r="B899" s="1361"/>
      <c r="C899" s="1361"/>
      <c r="D899" s="1364" t="s">
        <v>771</v>
      </c>
      <c r="E899" s="1388"/>
      <c r="F899" s="835">
        <f t="shared" si="45"/>
        <v>11826500</v>
      </c>
      <c r="G899" s="825">
        <f t="shared" si="45"/>
        <v>11724556</v>
      </c>
      <c r="H899" s="818">
        <f t="shared" si="40"/>
        <v>0.9913800363590243</v>
      </c>
    </row>
    <row r="900" spans="1:8" ht="27.75" customHeight="1">
      <c r="A900" s="934"/>
      <c r="B900" s="1394"/>
      <c r="C900" s="1394"/>
      <c r="D900" s="822" t="s">
        <v>772</v>
      </c>
      <c r="E900" s="823" t="s">
        <v>773</v>
      </c>
      <c r="F900" s="835">
        <v>11826500</v>
      </c>
      <c r="G900" s="825">
        <v>11724556</v>
      </c>
      <c r="H900" s="818">
        <f t="shared" si="40"/>
        <v>0.9913800363590243</v>
      </c>
    </row>
    <row r="901" spans="1:8" ht="33" customHeight="1">
      <c r="A901" s="934"/>
      <c r="B901" s="1383" t="s">
        <v>774</v>
      </c>
      <c r="C901" s="1383"/>
      <c r="D901" s="1384" t="s">
        <v>775</v>
      </c>
      <c r="E901" s="1385"/>
      <c r="F901" s="844">
        <f aca="true" t="shared" si="46" ref="F901:G903">F902</f>
        <v>1134675</v>
      </c>
      <c r="G901" s="811">
        <f t="shared" si="46"/>
        <v>0</v>
      </c>
      <c r="H901" s="881">
        <f t="shared" si="40"/>
        <v>0</v>
      </c>
    </row>
    <row r="902" spans="1:8" ht="16.5" customHeight="1">
      <c r="A902" s="946"/>
      <c r="B902" s="1393"/>
      <c r="C902" s="1393"/>
      <c r="D902" s="1386" t="s">
        <v>585</v>
      </c>
      <c r="E902" s="1387"/>
      <c r="F902" s="841">
        <f t="shared" si="46"/>
        <v>1134675</v>
      </c>
      <c r="G902" s="842">
        <f t="shared" si="46"/>
        <v>0</v>
      </c>
      <c r="H902" s="843">
        <f t="shared" si="40"/>
        <v>0</v>
      </c>
    </row>
    <row r="903" spans="1:8" ht="16.5" customHeight="1">
      <c r="A903" s="946"/>
      <c r="B903" s="1361"/>
      <c r="C903" s="1361"/>
      <c r="D903" s="1364" t="s">
        <v>776</v>
      </c>
      <c r="E903" s="1388"/>
      <c r="F903" s="835">
        <f t="shared" si="46"/>
        <v>1134675</v>
      </c>
      <c r="G903" s="825">
        <f t="shared" si="46"/>
        <v>0</v>
      </c>
      <c r="H903" s="818">
        <f t="shared" si="40"/>
        <v>0</v>
      </c>
    </row>
    <row r="904" spans="1:8" ht="16.5" customHeight="1">
      <c r="A904" s="934"/>
      <c r="B904" s="1361"/>
      <c r="C904" s="1361"/>
      <c r="D904" s="828" t="s">
        <v>777</v>
      </c>
      <c r="E904" s="829" t="s">
        <v>778</v>
      </c>
      <c r="F904" s="830">
        <v>1134675</v>
      </c>
      <c r="G904" s="849">
        <v>0</v>
      </c>
      <c r="H904" s="832">
        <f t="shared" si="40"/>
        <v>0</v>
      </c>
    </row>
    <row r="905" spans="1:8" ht="16.5" customHeight="1">
      <c r="A905" s="805" t="s">
        <v>779</v>
      </c>
      <c r="B905" s="1372"/>
      <c r="C905" s="1372"/>
      <c r="D905" s="1420" t="s">
        <v>780</v>
      </c>
      <c r="E905" s="1374"/>
      <c r="F905" s="883">
        <f aca="true" t="shared" si="47" ref="F905:G909">F906</f>
        <v>5205337</v>
      </c>
      <c r="G905" s="807">
        <f t="shared" si="47"/>
        <v>0</v>
      </c>
      <c r="H905" s="876">
        <f t="shared" si="40"/>
        <v>0</v>
      </c>
    </row>
    <row r="906" spans="1:8" ht="16.5" customHeight="1">
      <c r="A906" s="934"/>
      <c r="B906" s="1419" t="s">
        <v>781</v>
      </c>
      <c r="C906" s="1419"/>
      <c r="D906" s="1407" t="s">
        <v>782</v>
      </c>
      <c r="E906" s="1408"/>
      <c r="F906" s="877">
        <f>F907+F911</f>
        <v>5205337</v>
      </c>
      <c r="G906" s="878">
        <f>G907+G911</f>
        <v>0</v>
      </c>
      <c r="H906" s="880">
        <f t="shared" si="40"/>
        <v>0</v>
      </c>
    </row>
    <row r="907" spans="1:8" ht="16.5" customHeight="1">
      <c r="A907" s="934"/>
      <c r="B907" s="1393"/>
      <c r="C907" s="1393"/>
      <c r="D907" s="1386" t="s">
        <v>585</v>
      </c>
      <c r="E907" s="1387"/>
      <c r="F907" s="841">
        <f t="shared" si="47"/>
        <v>3205337</v>
      </c>
      <c r="G907" s="842">
        <f t="shared" si="47"/>
        <v>0</v>
      </c>
      <c r="H907" s="843">
        <f t="shared" si="40"/>
        <v>0</v>
      </c>
    </row>
    <row r="908" spans="1:8" ht="16.5" customHeight="1">
      <c r="A908" s="934"/>
      <c r="B908" s="1361"/>
      <c r="C908" s="1361"/>
      <c r="D908" s="1364" t="s">
        <v>586</v>
      </c>
      <c r="E908" s="1388"/>
      <c r="F908" s="835">
        <f t="shared" si="47"/>
        <v>3205337</v>
      </c>
      <c r="G908" s="825">
        <f t="shared" si="47"/>
        <v>0</v>
      </c>
      <c r="H908" s="818">
        <f t="shared" si="40"/>
        <v>0</v>
      </c>
    </row>
    <row r="909" spans="1:8" ht="16.5" customHeight="1">
      <c r="A909" s="934"/>
      <c r="B909" s="1361"/>
      <c r="C909" s="1361"/>
      <c r="D909" s="1487" t="s">
        <v>592</v>
      </c>
      <c r="E909" s="1488"/>
      <c r="F909" s="830">
        <f t="shared" si="47"/>
        <v>3205337</v>
      </c>
      <c r="G909" s="849">
        <f t="shared" si="47"/>
        <v>0</v>
      </c>
      <c r="H909" s="832">
        <f t="shared" si="40"/>
        <v>0</v>
      </c>
    </row>
    <row r="910" spans="1:8" ht="16.5" customHeight="1">
      <c r="A910" s="934"/>
      <c r="B910" s="1361"/>
      <c r="C910" s="1361"/>
      <c r="D910" s="860" t="s">
        <v>783</v>
      </c>
      <c r="E910" s="861" t="s">
        <v>784</v>
      </c>
      <c r="F910" s="835">
        <v>3205337</v>
      </c>
      <c r="G910" s="825">
        <v>0</v>
      </c>
      <c r="H910" s="818">
        <f t="shared" si="40"/>
        <v>0</v>
      </c>
    </row>
    <row r="911" spans="1:8" ht="16.5" customHeight="1">
      <c r="A911" s="934"/>
      <c r="B911" s="848"/>
      <c r="C911" s="848"/>
      <c r="D911" s="1477" t="s">
        <v>616</v>
      </c>
      <c r="E911" s="1477"/>
      <c r="F911" s="947">
        <f>F912</f>
        <v>2000000</v>
      </c>
      <c r="G911" s="948">
        <f>G912</f>
        <v>0</v>
      </c>
      <c r="H911" s="864">
        <f t="shared" si="40"/>
        <v>0</v>
      </c>
    </row>
    <row r="912" spans="1:8" ht="16.5" customHeight="1">
      <c r="A912" s="934"/>
      <c r="B912" s="848"/>
      <c r="C912" s="848"/>
      <c r="D912" s="1478" t="s">
        <v>617</v>
      </c>
      <c r="E912" s="1478"/>
      <c r="F912" s="835">
        <f>F913</f>
        <v>2000000</v>
      </c>
      <c r="G912" s="825">
        <f>G913</f>
        <v>0</v>
      </c>
      <c r="H912" s="818">
        <f t="shared" si="40"/>
        <v>0</v>
      </c>
    </row>
    <row r="913" spans="1:8" ht="16.5" customHeight="1">
      <c r="A913" s="934"/>
      <c r="B913" s="848"/>
      <c r="C913" s="848"/>
      <c r="D913" s="891" t="s">
        <v>785</v>
      </c>
      <c r="E913" s="949" t="s">
        <v>786</v>
      </c>
      <c r="F913" s="830">
        <v>2000000</v>
      </c>
      <c r="G913" s="849">
        <v>0</v>
      </c>
      <c r="H913" s="832">
        <f t="shared" si="40"/>
        <v>0</v>
      </c>
    </row>
    <row r="914" spans="1:8" ht="16.5" customHeight="1">
      <c r="A914" s="805" t="s">
        <v>479</v>
      </c>
      <c r="B914" s="1374"/>
      <c r="C914" s="1497"/>
      <c r="D914" s="1498" t="s">
        <v>289</v>
      </c>
      <c r="E914" s="1499"/>
      <c r="F914" s="950">
        <f>F915+F922+F947+F964+F981+F1018+F1045+F1107+F1138</f>
        <v>100525650</v>
      </c>
      <c r="G914" s="950">
        <f>G915+G922+G947+G964+G981+G1018+G1045+G1107+G1138</f>
        <v>90423751</v>
      </c>
      <c r="H914" s="951">
        <f t="shared" si="40"/>
        <v>0.8995092396816136</v>
      </c>
    </row>
    <row r="915" spans="1:8" ht="16.5" customHeight="1">
      <c r="A915" s="952"/>
      <c r="B915" s="1419" t="s">
        <v>787</v>
      </c>
      <c r="C915" s="1419"/>
      <c r="D915" s="1407" t="s">
        <v>788</v>
      </c>
      <c r="E915" s="1408"/>
      <c r="F915" s="953">
        <f>F916+F919</f>
        <v>97786</v>
      </c>
      <c r="G915" s="953">
        <f>G916+G919</f>
        <v>97786</v>
      </c>
      <c r="H915" s="954">
        <f t="shared" si="40"/>
        <v>1</v>
      </c>
    </row>
    <row r="916" spans="1:8" ht="16.5" customHeight="1">
      <c r="A916" s="952"/>
      <c r="B916" s="827"/>
      <c r="C916" s="827"/>
      <c r="D916" s="1386" t="s">
        <v>585</v>
      </c>
      <c r="E916" s="1387"/>
      <c r="F916" s="955">
        <f>SUM(F917)</f>
        <v>225</v>
      </c>
      <c r="G916" s="955">
        <f>SUM(G917)</f>
        <v>225</v>
      </c>
      <c r="H916" s="937">
        <f t="shared" si="40"/>
        <v>1</v>
      </c>
    </row>
    <row r="917" spans="1:8" ht="16.5" customHeight="1">
      <c r="A917" s="952"/>
      <c r="B917" s="956"/>
      <c r="C917" s="956"/>
      <c r="D917" s="1390" t="s">
        <v>789</v>
      </c>
      <c r="E917" s="1391"/>
      <c r="F917" s="824">
        <f>F918</f>
        <v>225</v>
      </c>
      <c r="G917" s="824">
        <f>G918</f>
        <v>225</v>
      </c>
      <c r="H917" s="855">
        <f t="shared" si="40"/>
        <v>1</v>
      </c>
    </row>
    <row r="918" spans="1:8" ht="38.25">
      <c r="A918" s="952"/>
      <c r="B918" s="956"/>
      <c r="C918" s="956"/>
      <c r="D918" s="828" t="s">
        <v>296</v>
      </c>
      <c r="E918" s="829" t="s">
        <v>653</v>
      </c>
      <c r="F918" s="830">
        <v>225</v>
      </c>
      <c r="G918" s="824">
        <v>225</v>
      </c>
      <c r="H918" s="855">
        <f t="shared" si="40"/>
        <v>1</v>
      </c>
    </row>
    <row r="919" spans="1:8" ht="17.25" customHeight="1">
      <c r="A919" s="952"/>
      <c r="B919" s="956"/>
      <c r="C919" s="956"/>
      <c r="D919" s="1493" t="s">
        <v>616</v>
      </c>
      <c r="E919" s="1461"/>
      <c r="F919" s="957">
        <f>F920</f>
        <v>97561</v>
      </c>
      <c r="G919" s="957">
        <f>G920</f>
        <v>97561</v>
      </c>
      <c r="H919" s="937">
        <f t="shared" si="40"/>
        <v>1</v>
      </c>
    </row>
    <row r="920" spans="1:8" ht="12.75">
      <c r="A920" s="952"/>
      <c r="B920" s="956"/>
      <c r="C920" s="956"/>
      <c r="D920" s="1456" t="s">
        <v>617</v>
      </c>
      <c r="E920" s="1457"/>
      <c r="F920" s="958">
        <f>F921</f>
        <v>97561</v>
      </c>
      <c r="G920" s="958">
        <f>G921</f>
        <v>97561</v>
      </c>
      <c r="H920" s="959"/>
    </row>
    <row r="921" spans="1:8" ht="38.25">
      <c r="A921" s="952"/>
      <c r="B921" s="956"/>
      <c r="C921" s="956"/>
      <c r="D921" s="828" t="s">
        <v>654</v>
      </c>
      <c r="E921" s="829" t="s">
        <v>653</v>
      </c>
      <c r="F921" s="960">
        <v>97561</v>
      </c>
      <c r="G921" s="824">
        <v>97561</v>
      </c>
      <c r="H921" s="855">
        <f t="shared" si="40"/>
        <v>1</v>
      </c>
    </row>
    <row r="922" spans="1:8" ht="16.5" customHeight="1">
      <c r="A922" s="952"/>
      <c r="B922" s="1494" t="s">
        <v>480</v>
      </c>
      <c r="C922" s="1494"/>
      <c r="D922" s="1495" t="s">
        <v>285</v>
      </c>
      <c r="E922" s="1496"/>
      <c r="F922" s="877">
        <f>F923</f>
        <v>5476688</v>
      </c>
      <c r="G922" s="878">
        <f>G923</f>
        <v>5253186</v>
      </c>
      <c r="H922" s="961">
        <f t="shared" si="40"/>
        <v>0.9591902989544046</v>
      </c>
    </row>
    <row r="923" spans="1:8" ht="16.5" customHeight="1">
      <c r="A923" s="934"/>
      <c r="B923" s="827"/>
      <c r="C923" s="827"/>
      <c r="D923" s="1502" t="s">
        <v>585</v>
      </c>
      <c r="E923" s="1503"/>
      <c r="F923" s="841">
        <f>F924+F945</f>
        <v>5476688</v>
      </c>
      <c r="G923" s="842">
        <f>G924+G945</f>
        <v>5253186</v>
      </c>
      <c r="H923" s="962">
        <f t="shared" si="40"/>
        <v>0.9591902989544046</v>
      </c>
    </row>
    <row r="924" spans="1:8" ht="16.5" customHeight="1">
      <c r="A924" s="934"/>
      <c r="B924" s="827"/>
      <c r="C924" s="827"/>
      <c r="D924" s="1504" t="s">
        <v>586</v>
      </c>
      <c r="E924" s="1505"/>
      <c r="F924" s="835">
        <f>F925+F931</f>
        <v>5319935</v>
      </c>
      <c r="G924" s="825">
        <f>G925+G931</f>
        <v>5113531</v>
      </c>
      <c r="H924" s="963">
        <f t="shared" si="40"/>
        <v>0.961201781600715</v>
      </c>
    </row>
    <row r="925" spans="1:8" ht="16.5" customHeight="1">
      <c r="A925" s="934"/>
      <c r="B925" s="827"/>
      <c r="C925" s="827"/>
      <c r="D925" s="1506" t="s">
        <v>397</v>
      </c>
      <c r="E925" s="1507"/>
      <c r="F925" s="835">
        <f>SUM(F926:F929)</f>
        <v>4953084</v>
      </c>
      <c r="G925" s="825">
        <f>SUM(G926:G929)</f>
        <v>4762323</v>
      </c>
      <c r="H925" s="963">
        <f t="shared" si="40"/>
        <v>0.9614864193702348</v>
      </c>
    </row>
    <row r="926" spans="1:8" ht="16.5" customHeight="1">
      <c r="A926" s="934"/>
      <c r="B926" s="1368"/>
      <c r="C926" s="1368"/>
      <c r="D926" s="964" t="s">
        <v>398</v>
      </c>
      <c r="E926" s="965" t="s">
        <v>587</v>
      </c>
      <c r="F926" s="835">
        <v>3772263</v>
      </c>
      <c r="G926" s="825">
        <v>3698465</v>
      </c>
      <c r="H926" s="963">
        <f t="shared" si="40"/>
        <v>0.980436676870091</v>
      </c>
    </row>
    <row r="927" spans="1:8" ht="16.5" customHeight="1">
      <c r="A927" s="934"/>
      <c r="B927" s="1368"/>
      <c r="C927" s="1368"/>
      <c r="D927" s="964" t="s">
        <v>399</v>
      </c>
      <c r="E927" s="965" t="s">
        <v>588</v>
      </c>
      <c r="F927" s="835">
        <v>339034</v>
      </c>
      <c r="G927" s="825">
        <v>298134</v>
      </c>
      <c r="H927" s="963">
        <f t="shared" si="40"/>
        <v>0.8793631317213023</v>
      </c>
    </row>
    <row r="928" spans="1:8" ht="16.5" customHeight="1">
      <c r="A928" s="934"/>
      <c r="B928" s="1368"/>
      <c r="C928" s="1368"/>
      <c r="D928" s="964" t="s">
        <v>400</v>
      </c>
      <c r="E928" s="965" t="s">
        <v>589</v>
      </c>
      <c r="F928" s="835">
        <v>738591</v>
      </c>
      <c r="G928" s="825">
        <v>678267</v>
      </c>
      <c r="H928" s="963">
        <f t="shared" si="40"/>
        <v>0.9183255685487638</v>
      </c>
    </row>
    <row r="929" spans="1:8" ht="16.5" customHeight="1">
      <c r="A929" s="934"/>
      <c r="B929" s="1368"/>
      <c r="C929" s="1368"/>
      <c r="D929" s="964" t="s">
        <v>401</v>
      </c>
      <c r="E929" s="965" t="s">
        <v>590</v>
      </c>
      <c r="F929" s="835">
        <v>103196</v>
      </c>
      <c r="G929" s="825">
        <v>87457</v>
      </c>
      <c r="H929" s="963">
        <f t="shared" si="40"/>
        <v>0.8474843986201016</v>
      </c>
    </row>
    <row r="930" spans="1:8" ht="16.5" customHeight="1">
      <c r="A930" s="934"/>
      <c r="B930" s="827"/>
      <c r="C930" s="827"/>
      <c r="D930" s="1469"/>
      <c r="E930" s="1368"/>
      <c r="F930" s="1368"/>
      <c r="G930" s="1368"/>
      <c r="H930" s="1380"/>
    </row>
    <row r="931" spans="1:8" ht="16.5" customHeight="1">
      <c r="A931" s="934"/>
      <c r="B931" s="827"/>
      <c r="C931" s="827"/>
      <c r="D931" s="1500" t="s">
        <v>592</v>
      </c>
      <c r="E931" s="1501"/>
      <c r="F931" s="825">
        <f>SUM(F932:F943)</f>
        <v>366851</v>
      </c>
      <c r="G931" s="825">
        <f>SUM(G932:G943)</f>
        <v>351208</v>
      </c>
      <c r="H931" s="855">
        <f t="shared" si="40"/>
        <v>0.9573587096668674</v>
      </c>
    </row>
    <row r="932" spans="1:8" ht="16.5" customHeight="1">
      <c r="A932" s="934"/>
      <c r="B932" s="1368"/>
      <c r="C932" s="1368"/>
      <c r="D932" s="964" t="s">
        <v>404</v>
      </c>
      <c r="E932" s="965" t="s">
        <v>594</v>
      </c>
      <c r="F932" s="825">
        <v>32281</v>
      </c>
      <c r="G932" s="825">
        <v>32280</v>
      </c>
      <c r="H932" s="855">
        <f t="shared" si="40"/>
        <v>0.99996902202534</v>
      </c>
    </row>
    <row r="933" spans="1:8" ht="16.5" customHeight="1">
      <c r="A933" s="934"/>
      <c r="B933" s="1368"/>
      <c r="C933" s="1368"/>
      <c r="D933" s="964" t="s">
        <v>465</v>
      </c>
      <c r="E933" s="965" t="s">
        <v>711</v>
      </c>
      <c r="F933" s="825">
        <v>7086</v>
      </c>
      <c r="G933" s="825">
        <v>7086</v>
      </c>
      <c r="H933" s="855">
        <f t="shared" si="40"/>
        <v>1</v>
      </c>
    </row>
    <row r="934" spans="1:8" ht="16.5" customHeight="1">
      <c r="A934" s="934"/>
      <c r="B934" s="1368"/>
      <c r="C934" s="1368"/>
      <c r="D934" s="964" t="s">
        <v>406</v>
      </c>
      <c r="E934" s="965" t="s">
        <v>596</v>
      </c>
      <c r="F934" s="825">
        <v>1800</v>
      </c>
      <c r="G934" s="825">
        <v>1797</v>
      </c>
      <c r="H934" s="855">
        <f t="shared" si="40"/>
        <v>0.9983333333333333</v>
      </c>
    </row>
    <row r="935" spans="1:8" ht="16.5" customHeight="1">
      <c r="A935" s="934"/>
      <c r="B935" s="1368"/>
      <c r="C935" s="1368"/>
      <c r="D935" s="964" t="s">
        <v>407</v>
      </c>
      <c r="E935" s="965" t="s">
        <v>597</v>
      </c>
      <c r="F935" s="825">
        <v>3728</v>
      </c>
      <c r="G935" s="825">
        <v>3714</v>
      </c>
      <c r="H935" s="855">
        <f t="shared" si="40"/>
        <v>0.996244635193133</v>
      </c>
    </row>
    <row r="936" spans="1:8" ht="16.5" customHeight="1">
      <c r="A936" s="934"/>
      <c r="B936" s="1368"/>
      <c r="C936" s="1368"/>
      <c r="D936" s="964" t="s">
        <v>408</v>
      </c>
      <c r="E936" s="965" t="s">
        <v>598</v>
      </c>
      <c r="F936" s="825">
        <v>21421</v>
      </c>
      <c r="G936" s="825">
        <v>15604</v>
      </c>
      <c r="H936" s="855">
        <f t="shared" si="40"/>
        <v>0.7284440502310816</v>
      </c>
    </row>
    <row r="937" spans="1:8" ht="16.5" customHeight="1">
      <c r="A937" s="934"/>
      <c r="B937" s="1368"/>
      <c r="C937" s="1368"/>
      <c r="D937" s="964" t="s">
        <v>409</v>
      </c>
      <c r="E937" s="965" t="s">
        <v>599</v>
      </c>
      <c r="F937" s="825">
        <v>5606</v>
      </c>
      <c r="G937" s="825">
        <v>4497</v>
      </c>
      <c r="H937" s="855">
        <f t="shared" si="40"/>
        <v>0.8021762397431323</v>
      </c>
    </row>
    <row r="938" spans="1:8" ht="25.5" customHeight="1">
      <c r="A938" s="934"/>
      <c r="B938" s="1368"/>
      <c r="C938" s="1368"/>
      <c r="D938" s="964" t="s">
        <v>410</v>
      </c>
      <c r="E938" s="965" t="s">
        <v>600</v>
      </c>
      <c r="F938" s="825">
        <v>1720</v>
      </c>
      <c r="G938" s="825">
        <v>1711</v>
      </c>
      <c r="H938" s="855">
        <f t="shared" si="40"/>
        <v>0.9947674418604651</v>
      </c>
    </row>
    <row r="939" spans="1:8" ht="27.75" customHeight="1">
      <c r="A939" s="934"/>
      <c r="B939" s="1368"/>
      <c r="C939" s="1368"/>
      <c r="D939" s="964" t="s">
        <v>411</v>
      </c>
      <c r="E939" s="965" t="s">
        <v>601</v>
      </c>
      <c r="F939" s="825">
        <v>3537</v>
      </c>
      <c r="G939" s="825">
        <v>2998</v>
      </c>
      <c r="H939" s="855">
        <f t="shared" si="40"/>
        <v>0.8476109697483744</v>
      </c>
    </row>
    <row r="940" spans="1:8" ht="27.75" customHeight="1">
      <c r="A940" s="934"/>
      <c r="B940" s="827"/>
      <c r="C940" s="827"/>
      <c r="D940" s="964" t="s">
        <v>413</v>
      </c>
      <c r="E940" s="965" t="s">
        <v>790</v>
      </c>
      <c r="F940" s="825">
        <v>72600</v>
      </c>
      <c r="G940" s="825">
        <v>66972</v>
      </c>
      <c r="H940" s="855">
        <f aca="true" t="shared" si="48" ref="H940:H989">G940/F940</f>
        <v>0.9224793388429752</v>
      </c>
    </row>
    <row r="941" spans="1:8" ht="16.5" customHeight="1">
      <c r="A941" s="934"/>
      <c r="B941" s="1368"/>
      <c r="C941" s="1368"/>
      <c r="D941" s="964" t="s">
        <v>414</v>
      </c>
      <c r="E941" s="965" t="s">
        <v>604</v>
      </c>
      <c r="F941" s="825">
        <v>4277</v>
      </c>
      <c r="G941" s="825">
        <v>4018</v>
      </c>
      <c r="H941" s="855">
        <f t="shared" si="48"/>
        <v>0.939443535188216</v>
      </c>
    </row>
    <row r="942" spans="1:8" ht="16.5" customHeight="1">
      <c r="A942" s="934"/>
      <c r="B942" s="1368"/>
      <c r="C942" s="1368"/>
      <c r="D942" s="964" t="s">
        <v>416</v>
      </c>
      <c r="E942" s="965" t="s">
        <v>606</v>
      </c>
      <c r="F942" s="825">
        <v>211345</v>
      </c>
      <c r="G942" s="825">
        <v>209625</v>
      </c>
      <c r="H942" s="855">
        <f t="shared" si="48"/>
        <v>0.9918616480162767</v>
      </c>
    </row>
    <row r="943" spans="1:8" ht="16.5" customHeight="1">
      <c r="A943" s="934"/>
      <c r="B943" s="1368"/>
      <c r="C943" s="1368"/>
      <c r="D943" s="964" t="s">
        <v>419</v>
      </c>
      <c r="E943" s="965" t="s">
        <v>613</v>
      </c>
      <c r="F943" s="825">
        <v>1450</v>
      </c>
      <c r="G943" s="825">
        <v>906</v>
      </c>
      <c r="H943" s="963">
        <f t="shared" si="48"/>
        <v>0.6248275862068966</v>
      </c>
    </row>
    <row r="944" spans="1:8" ht="16.5" customHeight="1">
      <c r="A944" s="934"/>
      <c r="B944" s="1368"/>
      <c r="C944" s="1368"/>
      <c r="D944" s="1469"/>
      <c r="E944" s="1368"/>
      <c r="F944" s="1368"/>
      <c r="G944" s="1368"/>
      <c r="H944" s="1380"/>
    </row>
    <row r="945" spans="1:8" ht="16.5" customHeight="1">
      <c r="A945" s="934"/>
      <c r="B945" s="1368"/>
      <c r="C945" s="1368"/>
      <c r="D945" s="1508" t="s">
        <v>791</v>
      </c>
      <c r="E945" s="1509"/>
      <c r="F945" s="825">
        <f>F946</f>
        <v>156753</v>
      </c>
      <c r="G945" s="966">
        <f>G946</f>
        <v>139655</v>
      </c>
      <c r="H945" s="855">
        <f t="shared" si="48"/>
        <v>0.8909239376598853</v>
      </c>
    </row>
    <row r="946" spans="1:8" ht="16.5" customHeight="1">
      <c r="A946" s="934"/>
      <c r="B946" s="1368"/>
      <c r="C946" s="1368"/>
      <c r="D946" s="1022" t="s">
        <v>420</v>
      </c>
      <c r="E946" s="1007" t="s">
        <v>615</v>
      </c>
      <c r="F946" s="1126">
        <v>156753</v>
      </c>
      <c r="G946" s="1137">
        <v>139655</v>
      </c>
      <c r="H946" s="1138">
        <f t="shared" si="48"/>
        <v>0.8909239376598853</v>
      </c>
    </row>
    <row r="947" spans="1:8" ht="16.5" customHeight="1">
      <c r="A947" s="934"/>
      <c r="B947" s="1494" t="s">
        <v>792</v>
      </c>
      <c r="C947" s="1494"/>
      <c r="D947" s="1454" t="s">
        <v>793</v>
      </c>
      <c r="E947" s="1455"/>
      <c r="F947" s="878">
        <f>F948</f>
        <v>2389430</v>
      </c>
      <c r="G947" s="1136">
        <f>G948</f>
        <v>2347893</v>
      </c>
      <c r="H947" s="954">
        <f t="shared" si="48"/>
        <v>0.9826163562021067</v>
      </c>
    </row>
    <row r="948" spans="1:8" ht="16.5" customHeight="1">
      <c r="A948" s="934"/>
      <c r="B948" s="1368"/>
      <c r="C948" s="1368"/>
      <c r="D948" s="1502" t="s">
        <v>585</v>
      </c>
      <c r="E948" s="1503"/>
      <c r="F948" s="842">
        <f>F949+F962</f>
        <v>2389430</v>
      </c>
      <c r="G948" s="968">
        <f>G949+G962</f>
        <v>2347893</v>
      </c>
      <c r="H948" s="937">
        <f t="shared" si="48"/>
        <v>0.9826163562021067</v>
      </c>
    </row>
    <row r="949" spans="1:8" ht="16.5" customHeight="1">
      <c r="A949" s="934"/>
      <c r="B949" s="1368"/>
      <c r="C949" s="1368"/>
      <c r="D949" s="1504" t="s">
        <v>586</v>
      </c>
      <c r="E949" s="1505"/>
      <c r="F949" s="825">
        <f>F950+F956</f>
        <v>2356021</v>
      </c>
      <c r="G949" s="966">
        <f>G950+G956</f>
        <v>2314614</v>
      </c>
      <c r="H949" s="855">
        <f t="shared" si="48"/>
        <v>0.9824250293184993</v>
      </c>
    </row>
    <row r="950" spans="1:8" ht="16.5" customHeight="1">
      <c r="A950" s="934"/>
      <c r="B950" s="1368"/>
      <c r="C950" s="1368"/>
      <c r="D950" s="1506" t="s">
        <v>397</v>
      </c>
      <c r="E950" s="1507"/>
      <c r="F950" s="825">
        <f>SUM(F951:F954)</f>
        <v>2255694</v>
      </c>
      <c r="G950" s="966">
        <f>SUM(G951:G954)</f>
        <v>2214296</v>
      </c>
      <c r="H950" s="855">
        <f t="shared" si="48"/>
        <v>0.9816473333705724</v>
      </c>
    </row>
    <row r="951" spans="1:8" ht="16.5" customHeight="1">
      <c r="A951" s="934"/>
      <c r="B951" s="1368"/>
      <c r="C951" s="1368"/>
      <c r="D951" s="964" t="s">
        <v>398</v>
      </c>
      <c r="E951" s="965" t="s">
        <v>587</v>
      </c>
      <c r="F951" s="825">
        <v>1734903</v>
      </c>
      <c r="G951" s="966">
        <v>1725263</v>
      </c>
      <c r="H951" s="855">
        <f t="shared" si="48"/>
        <v>0.9944434933826272</v>
      </c>
    </row>
    <row r="952" spans="1:8" ht="16.5" customHeight="1">
      <c r="A952" s="934"/>
      <c r="B952" s="1368"/>
      <c r="C952" s="1368"/>
      <c r="D952" s="964" t="s">
        <v>399</v>
      </c>
      <c r="E952" s="965" t="s">
        <v>588</v>
      </c>
      <c r="F952" s="825">
        <v>144564</v>
      </c>
      <c r="G952" s="966">
        <v>135880</v>
      </c>
      <c r="H952" s="855">
        <f t="shared" si="48"/>
        <v>0.9399297197089178</v>
      </c>
    </row>
    <row r="953" spans="1:8" ht="16.5" customHeight="1">
      <c r="A953" s="934"/>
      <c r="B953" s="1368"/>
      <c r="C953" s="1368"/>
      <c r="D953" s="964" t="s">
        <v>400</v>
      </c>
      <c r="E953" s="965" t="s">
        <v>589</v>
      </c>
      <c r="F953" s="825">
        <v>334194</v>
      </c>
      <c r="G953" s="966">
        <v>314074</v>
      </c>
      <c r="H953" s="855">
        <f t="shared" si="48"/>
        <v>0.9397954481528693</v>
      </c>
    </row>
    <row r="954" spans="1:8" ht="16.5" customHeight="1">
      <c r="A954" s="934"/>
      <c r="B954" s="1368"/>
      <c r="C954" s="1368"/>
      <c r="D954" s="964" t="s">
        <v>401</v>
      </c>
      <c r="E954" s="965" t="s">
        <v>590</v>
      </c>
      <c r="F954" s="825">
        <v>42033</v>
      </c>
      <c r="G954" s="966">
        <v>39079</v>
      </c>
      <c r="H954" s="855">
        <f t="shared" si="48"/>
        <v>0.9297218851854495</v>
      </c>
    </row>
    <row r="955" spans="1:8" ht="16.5" customHeight="1">
      <c r="A955" s="934"/>
      <c r="B955" s="1368"/>
      <c r="C955" s="1368"/>
      <c r="D955" s="1469"/>
      <c r="E955" s="1368"/>
      <c r="F955" s="1368"/>
      <c r="G955" s="1368"/>
      <c r="H955" s="1380"/>
    </row>
    <row r="956" spans="1:8" ht="16.5" customHeight="1">
      <c r="A956" s="934"/>
      <c r="B956" s="1368"/>
      <c r="C956" s="1368"/>
      <c r="D956" s="1500" t="s">
        <v>592</v>
      </c>
      <c r="E956" s="1501"/>
      <c r="F956" s="825">
        <f>SUM(F957:F960)</f>
        <v>100327</v>
      </c>
      <c r="G956" s="966">
        <f>SUM(G957:G960)</f>
        <v>100318</v>
      </c>
      <c r="H956" s="855">
        <f t="shared" si="48"/>
        <v>0.9999102933407756</v>
      </c>
    </row>
    <row r="957" spans="1:8" ht="16.5" customHeight="1">
      <c r="A957" s="934"/>
      <c r="B957" s="1368"/>
      <c r="C957" s="1368"/>
      <c r="D957" s="964" t="s">
        <v>404</v>
      </c>
      <c r="E957" s="965" t="s">
        <v>594</v>
      </c>
      <c r="F957" s="825">
        <v>3200</v>
      </c>
      <c r="G957" s="966">
        <v>3199</v>
      </c>
      <c r="H957" s="855">
        <f t="shared" si="48"/>
        <v>0.9996875</v>
      </c>
    </row>
    <row r="958" spans="1:8" ht="16.5" customHeight="1">
      <c r="A958" s="934"/>
      <c r="B958" s="1368"/>
      <c r="C958" s="1368"/>
      <c r="D958" s="964" t="s">
        <v>465</v>
      </c>
      <c r="E958" s="965" t="s">
        <v>711</v>
      </c>
      <c r="F958" s="825">
        <v>2500</v>
      </c>
      <c r="G958" s="966">
        <v>2492</v>
      </c>
      <c r="H958" s="855">
        <f t="shared" si="48"/>
        <v>0.9968</v>
      </c>
    </row>
    <row r="959" spans="1:8" ht="16.5" customHeight="1">
      <c r="A959" s="934"/>
      <c r="B959" s="1368"/>
      <c r="C959" s="1368"/>
      <c r="D959" s="964" t="s">
        <v>407</v>
      </c>
      <c r="E959" s="965" t="s">
        <v>597</v>
      </c>
      <c r="F959" s="825">
        <v>569</v>
      </c>
      <c r="G959" s="966">
        <v>569</v>
      </c>
      <c r="H959" s="855">
        <f t="shared" si="48"/>
        <v>1</v>
      </c>
    </row>
    <row r="960" spans="1:8" ht="16.5" customHeight="1">
      <c r="A960" s="934"/>
      <c r="B960" s="1368"/>
      <c r="C960" s="1368"/>
      <c r="D960" s="964" t="s">
        <v>416</v>
      </c>
      <c r="E960" s="965" t="s">
        <v>606</v>
      </c>
      <c r="F960" s="825">
        <v>94058</v>
      </c>
      <c r="G960" s="966">
        <v>94058</v>
      </c>
      <c r="H960" s="855">
        <f t="shared" si="48"/>
        <v>1</v>
      </c>
    </row>
    <row r="961" spans="1:8" ht="16.5" customHeight="1">
      <c r="A961" s="934"/>
      <c r="B961" s="1368"/>
      <c r="C961" s="1368"/>
      <c r="D961" s="1469"/>
      <c r="E961" s="1368"/>
      <c r="F961" s="1368"/>
      <c r="G961" s="1368"/>
      <c r="H961" s="1380"/>
    </row>
    <row r="962" spans="1:8" ht="16.5" customHeight="1">
      <c r="A962" s="934"/>
      <c r="B962" s="1368"/>
      <c r="C962" s="1368"/>
      <c r="D962" s="1508" t="s">
        <v>791</v>
      </c>
      <c r="E962" s="1509"/>
      <c r="F962" s="825">
        <f>F963</f>
        <v>33409</v>
      </c>
      <c r="G962" s="966">
        <f>G963</f>
        <v>33279</v>
      </c>
      <c r="H962" s="855">
        <f t="shared" si="48"/>
        <v>0.9961088329492053</v>
      </c>
    </row>
    <row r="963" spans="1:8" ht="16.5" customHeight="1">
      <c r="A963" s="934"/>
      <c r="B963" s="1392"/>
      <c r="C963" s="1392"/>
      <c r="D963" s="964" t="s">
        <v>420</v>
      </c>
      <c r="E963" s="965" t="s">
        <v>615</v>
      </c>
      <c r="F963" s="825">
        <v>33409</v>
      </c>
      <c r="G963" s="966">
        <v>33279</v>
      </c>
      <c r="H963" s="855">
        <f t="shared" si="48"/>
        <v>0.9961088329492053</v>
      </c>
    </row>
    <row r="964" spans="1:8" ht="16.5" customHeight="1">
      <c r="A964" s="934"/>
      <c r="B964" s="1494" t="s">
        <v>794</v>
      </c>
      <c r="C964" s="1494"/>
      <c r="D964" s="1495" t="s">
        <v>795</v>
      </c>
      <c r="E964" s="1496"/>
      <c r="F964" s="811">
        <f>F965</f>
        <v>655697</v>
      </c>
      <c r="G964" s="967">
        <f>G965</f>
        <v>583595</v>
      </c>
      <c r="H964" s="938">
        <f t="shared" si="48"/>
        <v>0.8900376240855151</v>
      </c>
    </row>
    <row r="965" spans="1:8" ht="16.5" customHeight="1">
      <c r="A965" s="934"/>
      <c r="B965" s="1393"/>
      <c r="C965" s="1393"/>
      <c r="D965" s="1502" t="s">
        <v>585</v>
      </c>
      <c r="E965" s="1503"/>
      <c r="F965" s="842">
        <f>F966+F979</f>
        <v>655697</v>
      </c>
      <c r="G965" s="968">
        <f>G966+G979</f>
        <v>583595</v>
      </c>
      <c r="H965" s="937">
        <f t="shared" si="48"/>
        <v>0.8900376240855151</v>
      </c>
    </row>
    <row r="966" spans="1:8" ht="16.5" customHeight="1">
      <c r="A966" s="934"/>
      <c r="B966" s="1361"/>
      <c r="C966" s="1361"/>
      <c r="D966" s="1504" t="s">
        <v>586</v>
      </c>
      <c r="E966" s="1505"/>
      <c r="F966" s="825">
        <f>F967+F973</f>
        <v>655480</v>
      </c>
      <c r="G966" s="966">
        <f>G967+G973</f>
        <v>583595</v>
      </c>
      <c r="H966" s="855">
        <f t="shared" si="48"/>
        <v>0.8903322755843046</v>
      </c>
    </row>
    <row r="967" spans="1:8" ht="16.5" customHeight="1">
      <c r="A967" s="934"/>
      <c r="B967" s="1361"/>
      <c r="C967" s="1361"/>
      <c r="D967" s="1506" t="s">
        <v>397</v>
      </c>
      <c r="E967" s="1507"/>
      <c r="F967" s="825">
        <f>SUM(F968:F971)</f>
        <v>619712</v>
      </c>
      <c r="G967" s="966">
        <f>SUM(G968:G971)</f>
        <v>547892</v>
      </c>
      <c r="H967" s="855">
        <f t="shared" si="48"/>
        <v>0.8841074563668284</v>
      </c>
    </row>
    <row r="968" spans="1:8" ht="16.5" customHeight="1">
      <c r="A968" s="934"/>
      <c r="B968" s="1361"/>
      <c r="C968" s="1361"/>
      <c r="D968" s="964" t="s">
        <v>398</v>
      </c>
      <c r="E968" s="965" t="s">
        <v>587</v>
      </c>
      <c r="F968" s="825">
        <v>469791</v>
      </c>
      <c r="G968" s="966">
        <v>422356</v>
      </c>
      <c r="H968" s="855">
        <f t="shared" si="48"/>
        <v>0.8990295684676803</v>
      </c>
    </row>
    <row r="969" spans="1:8" ht="16.5" customHeight="1">
      <c r="A969" s="934"/>
      <c r="B969" s="1361"/>
      <c r="C969" s="1361"/>
      <c r="D969" s="964" t="s">
        <v>399</v>
      </c>
      <c r="E969" s="965" t="s">
        <v>588</v>
      </c>
      <c r="F969" s="825">
        <v>43969</v>
      </c>
      <c r="G969" s="966">
        <v>38779</v>
      </c>
      <c r="H969" s="855">
        <f t="shared" si="48"/>
        <v>0.8819622916145466</v>
      </c>
    </row>
    <row r="970" spans="1:8" ht="16.5" customHeight="1">
      <c r="A970" s="934"/>
      <c r="B970" s="1361"/>
      <c r="C970" s="1361"/>
      <c r="D970" s="964" t="s">
        <v>400</v>
      </c>
      <c r="E970" s="965" t="s">
        <v>589</v>
      </c>
      <c r="F970" s="825">
        <v>95883</v>
      </c>
      <c r="G970" s="966">
        <v>78533</v>
      </c>
      <c r="H970" s="855">
        <f t="shared" si="48"/>
        <v>0.81905030088754</v>
      </c>
    </row>
    <row r="971" spans="1:8" ht="16.5" customHeight="1">
      <c r="A971" s="934"/>
      <c r="B971" s="1361"/>
      <c r="C971" s="1361"/>
      <c r="D971" s="964" t="s">
        <v>401</v>
      </c>
      <c r="E971" s="965" t="s">
        <v>590</v>
      </c>
      <c r="F971" s="825">
        <v>10069</v>
      </c>
      <c r="G971" s="966">
        <v>8224</v>
      </c>
      <c r="H971" s="855">
        <f t="shared" si="48"/>
        <v>0.816764326149568</v>
      </c>
    </row>
    <row r="972" spans="1:8" ht="16.5" customHeight="1">
      <c r="A972" s="934"/>
      <c r="B972" s="1361"/>
      <c r="C972" s="1361"/>
      <c r="D972" s="969"/>
      <c r="E972" s="846"/>
      <c r="F972" s="846"/>
      <c r="G972" s="846"/>
      <c r="H972" s="847"/>
    </row>
    <row r="973" spans="1:8" ht="16.5" customHeight="1">
      <c r="A973" s="934"/>
      <c r="B973" s="1361"/>
      <c r="C973" s="1361"/>
      <c r="D973" s="1500" t="s">
        <v>592</v>
      </c>
      <c r="E973" s="1501"/>
      <c r="F973" s="825">
        <f>SUM(F974:F977)</f>
        <v>35768</v>
      </c>
      <c r="G973" s="966">
        <f>SUM(G974:G977)</f>
        <v>35703</v>
      </c>
      <c r="H973" s="855">
        <f t="shared" si="48"/>
        <v>0.9981827331693134</v>
      </c>
    </row>
    <row r="974" spans="1:8" ht="16.5" customHeight="1">
      <c r="A974" s="934"/>
      <c r="B974" s="1361"/>
      <c r="C974" s="1361"/>
      <c r="D974" s="964" t="s">
        <v>404</v>
      </c>
      <c r="E974" s="965" t="s">
        <v>594</v>
      </c>
      <c r="F974" s="825">
        <v>4100</v>
      </c>
      <c r="G974" s="966">
        <v>4100</v>
      </c>
      <c r="H974" s="855">
        <f t="shared" si="48"/>
        <v>1</v>
      </c>
    </row>
    <row r="975" spans="1:8" ht="16.5" customHeight="1">
      <c r="A975" s="934"/>
      <c r="B975" s="1361"/>
      <c r="C975" s="1361"/>
      <c r="D975" s="964" t="s">
        <v>465</v>
      </c>
      <c r="E975" s="965" t="s">
        <v>711</v>
      </c>
      <c r="F975" s="825">
        <v>6400</v>
      </c>
      <c r="G975" s="966">
        <v>6400</v>
      </c>
      <c r="H975" s="855">
        <f t="shared" si="48"/>
        <v>1</v>
      </c>
    </row>
    <row r="976" spans="1:8" ht="16.5" customHeight="1">
      <c r="A976" s="934"/>
      <c r="B976" s="1361"/>
      <c r="C976" s="1361"/>
      <c r="D976" s="964" t="s">
        <v>407</v>
      </c>
      <c r="E976" s="965" t="s">
        <v>597</v>
      </c>
      <c r="F976" s="825">
        <v>300</v>
      </c>
      <c r="G976" s="966">
        <v>235</v>
      </c>
      <c r="H976" s="855">
        <f t="shared" si="48"/>
        <v>0.7833333333333333</v>
      </c>
    </row>
    <row r="977" spans="1:8" ht="16.5" customHeight="1">
      <c r="A977" s="934"/>
      <c r="B977" s="1361"/>
      <c r="C977" s="1361"/>
      <c r="D977" s="964" t="s">
        <v>416</v>
      </c>
      <c r="E977" s="965" t="s">
        <v>606</v>
      </c>
      <c r="F977" s="825">
        <v>24968</v>
      </c>
      <c r="G977" s="966">
        <v>24968</v>
      </c>
      <c r="H977" s="855">
        <f t="shared" si="48"/>
        <v>1</v>
      </c>
    </row>
    <row r="978" spans="1:8" ht="16.5" customHeight="1">
      <c r="A978" s="934"/>
      <c r="B978" s="1361"/>
      <c r="C978" s="1361"/>
      <c r="D978" s="970"/>
      <c r="E978" s="971"/>
      <c r="F978" s="825"/>
      <c r="G978" s="966"/>
      <c r="H978" s="855"/>
    </row>
    <row r="979" spans="1:8" ht="16.5" customHeight="1">
      <c r="A979" s="934"/>
      <c r="B979" s="1361"/>
      <c r="C979" s="1361"/>
      <c r="D979" s="1508" t="s">
        <v>791</v>
      </c>
      <c r="E979" s="1509"/>
      <c r="F979" s="825">
        <f>F980</f>
        <v>217</v>
      </c>
      <c r="G979" s="966">
        <f>G980</f>
        <v>0</v>
      </c>
      <c r="H979" s="855">
        <f>G979/F979</f>
        <v>0</v>
      </c>
    </row>
    <row r="980" spans="1:8" ht="16.5" customHeight="1">
      <c r="A980" s="934"/>
      <c r="B980" s="1394"/>
      <c r="C980" s="1394"/>
      <c r="D980" s="964" t="s">
        <v>420</v>
      </c>
      <c r="E980" s="965" t="s">
        <v>615</v>
      </c>
      <c r="F980" s="825">
        <v>217</v>
      </c>
      <c r="G980" s="966">
        <v>0</v>
      </c>
      <c r="H980" s="855">
        <f>G980/F980</f>
        <v>0</v>
      </c>
    </row>
    <row r="981" spans="1:8" ht="16.5" customHeight="1">
      <c r="A981" s="934"/>
      <c r="B981" s="1494" t="s">
        <v>796</v>
      </c>
      <c r="C981" s="1494"/>
      <c r="D981" s="1495" t="s">
        <v>797</v>
      </c>
      <c r="E981" s="1496"/>
      <c r="F981" s="811">
        <f>SUM(F982,F1015)</f>
        <v>21216541</v>
      </c>
      <c r="G981" s="967">
        <f>SUM(G982,G1015)</f>
        <v>20618905</v>
      </c>
      <c r="H981" s="938">
        <f t="shared" si="48"/>
        <v>0.9718316006365034</v>
      </c>
    </row>
    <row r="982" spans="1:8" ht="16.5" customHeight="1">
      <c r="A982" s="934"/>
      <c r="B982" s="827"/>
      <c r="C982" s="827"/>
      <c r="D982" s="1502" t="s">
        <v>585</v>
      </c>
      <c r="E982" s="1503"/>
      <c r="F982" s="842">
        <f>F983+F1011</f>
        <v>21197041</v>
      </c>
      <c r="G982" s="968">
        <f>G983+G1011</f>
        <v>20599471</v>
      </c>
      <c r="H982" s="937">
        <f t="shared" si="48"/>
        <v>0.9718088010491653</v>
      </c>
    </row>
    <row r="983" spans="1:8" ht="16.5" customHeight="1">
      <c r="A983" s="934"/>
      <c r="B983" s="827"/>
      <c r="C983" s="827"/>
      <c r="D983" s="1504" t="s">
        <v>586</v>
      </c>
      <c r="E983" s="1505"/>
      <c r="F983" s="825">
        <f>F984+F991</f>
        <v>20776320</v>
      </c>
      <c r="G983" s="966">
        <f>G984+G991</f>
        <v>20181527</v>
      </c>
      <c r="H983" s="855">
        <f t="shared" si="48"/>
        <v>0.9713715903490128</v>
      </c>
    </row>
    <row r="984" spans="1:8" ht="16.5" customHeight="1">
      <c r="A984" s="934"/>
      <c r="B984" s="827"/>
      <c r="C984" s="827"/>
      <c r="D984" s="1506" t="s">
        <v>397</v>
      </c>
      <c r="E984" s="1507"/>
      <c r="F984" s="825">
        <f>SUM(F985:F989)</f>
        <v>17602998</v>
      </c>
      <c r="G984" s="966">
        <f>SUM(G985:G989)</f>
        <v>17085049</v>
      </c>
      <c r="H984" s="855">
        <f t="shared" si="48"/>
        <v>0.9705760916407534</v>
      </c>
    </row>
    <row r="985" spans="1:8" ht="16.5" customHeight="1">
      <c r="A985" s="934"/>
      <c r="B985" s="1368"/>
      <c r="C985" s="1368"/>
      <c r="D985" s="964" t="s">
        <v>398</v>
      </c>
      <c r="E985" s="965" t="s">
        <v>587</v>
      </c>
      <c r="F985" s="825">
        <v>13686397</v>
      </c>
      <c r="G985" s="966">
        <v>13374319</v>
      </c>
      <c r="H985" s="855">
        <f t="shared" si="48"/>
        <v>0.9771979433301548</v>
      </c>
    </row>
    <row r="986" spans="1:8" ht="16.5" customHeight="1">
      <c r="A986" s="934"/>
      <c r="B986" s="1368"/>
      <c r="C986" s="1368"/>
      <c r="D986" s="964" t="s">
        <v>399</v>
      </c>
      <c r="E986" s="965" t="s">
        <v>588</v>
      </c>
      <c r="F986" s="825">
        <v>1067101</v>
      </c>
      <c r="G986" s="966">
        <v>1042252</v>
      </c>
      <c r="H986" s="855">
        <f t="shared" si="48"/>
        <v>0.9767135444536178</v>
      </c>
    </row>
    <row r="987" spans="1:8" ht="16.5" customHeight="1">
      <c r="A987" s="934"/>
      <c r="B987" s="1368"/>
      <c r="C987" s="1368"/>
      <c r="D987" s="964" t="s">
        <v>400</v>
      </c>
      <c r="E987" s="965" t="s">
        <v>589</v>
      </c>
      <c r="F987" s="825">
        <v>2506022</v>
      </c>
      <c r="G987" s="966">
        <v>2389932</v>
      </c>
      <c r="H987" s="855">
        <f t="shared" si="48"/>
        <v>0.9536755862478462</v>
      </c>
    </row>
    <row r="988" spans="1:8" ht="16.5" customHeight="1">
      <c r="A988" s="934"/>
      <c r="B988" s="1368"/>
      <c r="C988" s="1368"/>
      <c r="D988" s="964" t="s">
        <v>401</v>
      </c>
      <c r="E988" s="965" t="s">
        <v>590</v>
      </c>
      <c r="F988" s="825">
        <v>316128</v>
      </c>
      <c r="G988" s="966">
        <v>251206</v>
      </c>
      <c r="H988" s="855">
        <f t="shared" si="48"/>
        <v>0.7946338192124709</v>
      </c>
    </row>
    <row r="989" spans="1:8" ht="16.5" customHeight="1">
      <c r="A989" s="934"/>
      <c r="B989" s="1368"/>
      <c r="C989" s="1368"/>
      <c r="D989" s="972" t="s">
        <v>402</v>
      </c>
      <c r="E989" s="973" t="s">
        <v>591</v>
      </c>
      <c r="F989" s="825">
        <v>27350</v>
      </c>
      <c r="G989" s="966">
        <v>27340</v>
      </c>
      <c r="H989" s="855">
        <f t="shared" si="48"/>
        <v>0.9996343692870201</v>
      </c>
    </row>
    <row r="990" spans="1:8" ht="16.5" customHeight="1">
      <c r="A990" s="934"/>
      <c r="B990" s="1368"/>
      <c r="C990" s="1368"/>
      <c r="D990" s="1510"/>
      <c r="E990" s="1511"/>
      <c r="F990" s="1511"/>
      <c r="G990" s="1511"/>
      <c r="H990" s="1512"/>
    </row>
    <row r="991" spans="1:8" ht="16.5" customHeight="1">
      <c r="A991" s="934"/>
      <c r="B991" s="827"/>
      <c r="C991" s="827"/>
      <c r="D991" s="1381" t="s">
        <v>592</v>
      </c>
      <c r="E991" s="1382"/>
      <c r="F991" s="974">
        <f>SUM(F992:F1009)</f>
        <v>3173322</v>
      </c>
      <c r="G991" s="975">
        <f>SUM(G992:G1009)</f>
        <v>3096478</v>
      </c>
      <c r="H991" s="818">
        <f aca="true" t="shared" si="49" ref="H991:H1053">G991/F991</f>
        <v>0.97578436729711</v>
      </c>
    </row>
    <row r="992" spans="1:8" ht="16.5" customHeight="1">
      <c r="A992" s="934"/>
      <c r="B992" s="827"/>
      <c r="C992" s="827"/>
      <c r="D992" s="822" t="s">
        <v>403</v>
      </c>
      <c r="E992" s="823" t="s">
        <v>593</v>
      </c>
      <c r="F992" s="824">
        <v>21344</v>
      </c>
      <c r="G992" s="975">
        <v>17762</v>
      </c>
      <c r="H992" s="818">
        <f t="shared" si="49"/>
        <v>0.8321776611694153</v>
      </c>
    </row>
    <row r="993" spans="1:8" ht="16.5" customHeight="1">
      <c r="A993" s="934"/>
      <c r="B993" s="1368"/>
      <c r="C993" s="1368"/>
      <c r="D993" s="822" t="s">
        <v>404</v>
      </c>
      <c r="E993" s="823" t="s">
        <v>594</v>
      </c>
      <c r="F993" s="824">
        <v>170268</v>
      </c>
      <c r="G993" s="975">
        <v>169865</v>
      </c>
      <c r="H993" s="818">
        <f t="shared" si="49"/>
        <v>0.9976331430450819</v>
      </c>
    </row>
    <row r="994" spans="1:8" ht="16.5" customHeight="1">
      <c r="A994" s="934"/>
      <c r="B994" s="1368"/>
      <c r="C994" s="1368"/>
      <c r="D994" s="822" t="s">
        <v>465</v>
      </c>
      <c r="E994" s="823" t="s">
        <v>711</v>
      </c>
      <c r="F994" s="824">
        <v>586161</v>
      </c>
      <c r="G994" s="975">
        <v>585334</v>
      </c>
      <c r="H994" s="818">
        <f t="shared" si="49"/>
        <v>0.9985891248308911</v>
      </c>
    </row>
    <row r="995" spans="1:8" ht="16.5" customHeight="1">
      <c r="A995" s="934"/>
      <c r="B995" s="1368"/>
      <c r="C995" s="1368"/>
      <c r="D995" s="822" t="s">
        <v>405</v>
      </c>
      <c r="E995" s="823" t="s">
        <v>595</v>
      </c>
      <c r="F995" s="824">
        <v>644020</v>
      </c>
      <c r="G995" s="975">
        <v>612269</v>
      </c>
      <c r="H995" s="818">
        <f t="shared" si="49"/>
        <v>0.9506987360640974</v>
      </c>
    </row>
    <row r="996" spans="1:8" ht="16.5" customHeight="1">
      <c r="A996" s="934"/>
      <c r="B996" s="1368"/>
      <c r="C996" s="1368"/>
      <c r="D996" s="822" t="s">
        <v>406</v>
      </c>
      <c r="E996" s="823" t="s">
        <v>596</v>
      </c>
      <c r="F996" s="824">
        <v>448042</v>
      </c>
      <c r="G996" s="975">
        <v>446184</v>
      </c>
      <c r="H996" s="818">
        <f t="shared" si="49"/>
        <v>0.9958530673463648</v>
      </c>
    </row>
    <row r="997" spans="1:8" ht="16.5" customHeight="1">
      <c r="A997" s="934"/>
      <c r="B997" s="1368"/>
      <c r="C997" s="1368"/>
      <c r="D997" s="822" t="s">
        <v>407</v>
      </c>
      <c r="E997" s="823" t="s">
        <v>597</v>
      </c>
      <c r="F997" s="824">
        <v>16665</v>
      </c>
      <c r="G997" s="975">
        <v>13018</v>
      </c>
      <c r="H997" s="818">
        <f t="shared" si="49"/>
        <v>0.7811581158115811</v>
      </c>
    </row>
    <row r="998" spans="1:8" ht="16.5" customHeight="1">
      <c r="A998" s="934"/>
      <c r="B998" s="1368"/>
      <c r="C998" s="1368"/>
      <c r="D998" s="822" t="s">
        <v>408</v>
      </c>
      <c r="E998" s="823" t="s">
        <v>598</v>
      </c>
      <c r="F998" s="824">
        <v>302954</v>
      </c>
      <c r="G998" s="975">
        <v>295134</v>
      </c>
      <c r="H998" s="818">
        <f t="shared" si="49"/>
        <v>0.9741875004126039</v>
      </c>
    </row>
    <row r="999" spans="1:8" ht="25.5">
      <c r="A999" s="934"/>
      <c r="B999" s="827"/>
      <c r="C999" s="827"/>
      <c r="D999" s="822" t="s">
        <v>798</v>
      </c>
      <c r="E999" s="823" t="s">
        <v>799</v>
      </c>
      <c r="F999" s="824">
        <v>95000</v>
      </c>
      <c r="G999" s="975">
        <v>88080</v>
      </c>
      <c r="H999" s="818">
        <f t="shared" si="49"/>
        <v>0.9271578947368421</v>
      </c>
    </row>
    <row r="1000" spans="1:8" ht="16.5" customHeight="1">
      <c r="A1000" s="934"/>
      <c r="B1000" s="1368"/>
      <c r="C1000" s="1368"/>
      <c r="D1000" s="822" t="s">
        <v>409</v>
      </c>
      <c r="E1000" s="823" t="s">
        <v>599</v>
      </c>
      <c r="F1000" s="824">
        <v>6659</v>
      </c>
      <c r="G1000" s="975">
        <v>6210</v>
      </c>
      <c r="H1000" s="818">
        <f t="shared" si="49"/>
        <v>0.9325724583270761</v>
      </c>
    </row>
    <row r="1001" spans="1:8" ht="27" customHeight="1">
      <c r="A1001" s="934"/>
      <c r="B1001" s="1368"/>
      <c r="C1001" s="1368"/>
      <c r="D1001" s="822" t="s">
        <v>410</v>
      </c>
      <c r="E1001" s="823" t="s">
        <v>600</v>
      </c>
      <c r="F1001" s="824">
        <v>2300</v>
      </c>
      <c r="G1001" s="975">
        <v>1531</v>
      </c>
      <c r="H1001" s="818">
        <f t="shared" si="49"/>
        <v>0.6656521739130434</v>
      </c>
    </row>
    <row r="1002" spans="1:8" ht="24.75" customHeight="1">
      <c r="A1002" s="934"/>
      <c r="B1002" s="1368"/>
      <c r="C1002" s="1368"/>
      <c r="D1002" s="822" t="s">
        <v>411</v>
      </c>
      <c r="E1002" s="823" t="s">
        <v>601</v>
      </c>
      <c r="F1002" s="824">
        <v>30517</v>
      </c>
      <c r="G1002" s="975">
        <v>23356</v>
      </c>
      <c r="H1002" s="818">
        <f t="shared" si="49"/>
        <v>0.7653439066749681</v>
      </c>
    </row>
    <row r="1003" spans="1:8" ht="18" customHeight="1">
      <c r="A1003" s="934"/>
      <c r="B1003" s="1368"/>
      <c r="C1003" s="1368"/>
      <c r="D1003" s="822" t="s">
        <v>412</v>
      </c>
      <c r="E1003" s="823" t="s">
        <v>602</v>
      </c>
      <c r="F1003" s="824">
        <v>80</v>
      </c>
      <c r="G1003" s="975">
        <v>0</v>
      </c>
      <c r="H1003" s="818">
        <f t="shared" si="49"/>
        <v>0</v>
      </c>
    </row>
    <row r="1004" spans="1:8" ht="25.5">
      <c r="A1004" s="934"/>
      <c r="B1004" s="1368"/>
      <c r="C1004" s="1368"/>
      <c r="D1004" s="822" t="s">
        <v>413</v>
      </c>
      <c r="E1004" s="823" t="s">
        <v>603</v>
      </c>
      <c r="F1004" s="824">
        <v>7800</v>
      </c>
      <c r="G1004" s="975">
        <v>7800</v>
      </c>
      <c r="H1004" s="818">
        <f t="shared" si="49"/>
        <v>1</v>
      </c>
    </row>
    <row r="1005" spans="1:8" ht="16.5" customHeight="1">
      <c r="A1005" s="934"/>
      <c r="B1005" s="1368"/>
      <c r="C1005" s="1368"/>
      <c r="D1005" s="822" t="s">
        <v>414</v>
      </c>
      <c r="E1005" s="823" t="s">
        <v>604</v>
      </c>
      <c r="F1005" s="824">
        <v>25630</v>
      </c>
      <c r="G1005" s="975">
        <v>23569</v>
      </c>
      <c r="H1005" s="818">
        <f t="shared" si="49"/>
        <v>0.9195864221615294</v>
      </c>
    </row>
    <row r="1006" spans="1:8" ht="16.5" customHeight="1">
      <c r="A1006" s="934"/>
      <c r="B1006" s="1368"/>
      <c r="C1006" s="1368"/>
      <c r="D1006" s="822" t="s">
        <v>415</v>
      </c>
      <c r="E1006" s="823" t="s">
        <v>605</v>
      </c>
      <c r="F1006" s="824">
        <v>22570</v>
      </c>
      <c r="G1006" s="975">
        <v>21090</v>
      </c>
      <c r="H1006" s="818">
        <f t="shared" si="49"/>
        <v>0.9344262295081968</v>
      </c>
    </row>
    <row r="1007" spans="1:8" ht="16.5" customHeight="1">
      <c r="A1007" s="934"/>
      <c r="B1007" s="1368"/>
      <c r="C1007" s="1368"/>
      <c r="D1007" s="822" t="s">
        <v>416</v>
      </c>
      <c r="E1007" s="823" t="s">
        <v>606</v>
      </c>
      <c r="F1007" s="824">
        <v>745394</v>
      </c>
      <c r="G1007" s="975">
        <v>738316</v>
      </c>
      <c r="H1007" s="818">
        <f t="shared" si="49"/>
        <v>0.9905043507192169</v>
      </c>
    </row>
    <row r="1008" spans="1:8" ht="16.5" customHeight="1">
      <c r="A1008" s="934"/>
      <c r="B1008" s="827"/>
      <c r="C1008" s="827"/>
      <c r="D1008" s="822" t="s">
        <v>418</v>
      </c>
      <c r="E1008" s="823" t="s">
        <v>610</v>
      </c>
      <c r="F1008" s="824">
        <v>37468</v>
      </c>
      <c r="G1008" s="975">
        <v>37135</v>
      </c>
      <c r="H1008" s="818">
        <f t="shared" si="49"/>
        <v>0.9911124159282588</v>
      </c>
    </row>
    <row r="1009" spans="1:8" ht="16.5" customHeight="1">
      <c r="A1009" s="934"/>
      <c r="B1009" s="1368"/>
      <c r="C1009" s="1368"/>
      <c r="D1009" s="822" t="s">
        <v>419</v>
      </c>
      <c r="E1009" s="823" t="s">
        <v>613</v>
      </c>
      <c r="F1009" s="824">
        <v>10450</v>
      </c>
      <c r="G1009" s="975">
        <v>9825</v>
      </c>
      <c r="H1009" s="818">
        <f t="shared" si="49"/>
        <v>0.9401913875598086</v>
      </c>
    </row>
    <row r="1010" spans="1:8" ht="16.5" customHeight="1">
      <c r="A1010" s="934"/>
      <c r="B1010" s="827"/>
      <c r="C1010" s="827"/>
      <c r="D1010" s="1513"/>
      <c r="E1010" s="1514"/>
      <c r="F1010" s="1514"/>
      <c r="G1010" s="1514"/>
      <c r="H1010" s="1515"/>
    </row>
    <row r="1011" spans="1:8" ht="16.5" customHeight="1">
      <c r="A1011" s="934"/>
      <c r="B1011" s="827"/>
      <c r="C1011" s="827"/>
      <c r="D1011" s="1516" t="s">
        <v>791</v>
      </c>
      <c r="E1011" s="1517"/>
      <c r="F1011" s="1139">
        <f>SUM(F1012:F1013)</f>
        <v>420721</v>
      </c>
      <c r="G1011" s="1140">
        <f>SUM(G1012:G1013)</f>
        <v>417944</v>
      </c>
      <c r="H1011" s="1141">
        <f t="shared" si="49"/>
        <v>0.993399426223079</v>
      </c>
    </row>
    <row r="1012" spans="1:8" ht="16.5" customHeight="1">
      <c r="A1012" s="934"/>
      <c r="B1012" s="827"/>
      <c r="C1012" s="827"/>
      <c r="D1012" s="822" t="s">
        <v>420</v>
      </c>
      <c r="E1012" s="829" t="s">
        <v>615</v>
      </c>
      <c r="F1012" s="824">
        <v>81721</v>
      </c>
      <c r="G1012" s="975">
        <v>79944</v>
      </c>
      <c r="H1012" s="818">
        <f t="shared" si="49"/>
        <v>0.9782552832197354</v>
      </c>
    </row>
    <row r="1013" spans="1:8" ht="16.5" customHeight="1">
      <c r="A1013" s="934"/>
      <c r="B1013" s="827"/>
      <c r="C1013" s="827"/>
      <c r="D1013" s="976" t="s">
        <v>800</v>
      </c>
      <c r="E1013" s="949" t="s">
        <v>801</v>
      </c>
      <c r="F1013" s="830">
        <v>339000</v>
      </c>
      <c r="G1013" s="975">
        <v>338000</v>
      </c>
      <c r="H1013" s="832">
        <f t="shared" si="49"/>
        <v>0.9970501474926253</v>
      </c>
    </row>
    <row r="1014" spans="1:8" ht="16.5" customHeight="1">
      <c r="A1014" s="934"/>
      <c r="B1014" s="827"/>
      <c r="C1014" s="827"/>
      <c r="D1014" s="977"/>
      <c r="E1014" s="871"/>
      <c r="F1014" s="871"/>
      <c r="G1014" s="871"/>
      <c r="H1014" s="872"/>
    </row>
    <row r="1015" spans="1:8" ht="16.5" customHeight="1">
      <c r="A1015" s="934"/>
      <c r="B1015" s="827"/>
      <c r="C1015" s="827"/>
      <c r="D1015" s="1414" t="s">
        <v>616</v>
      </c>
      <c r="E1015" s="1415"/>
      <c r="F1015" s="813">
        <f>SUM(F1016)</f>
        <v>19500</v>
      </c>
      <c r="G1015" s="978">
        <f>SUM(G1016)</f>
        <v>19434</v>
      </c>
      <c r="H1015" s="815">
        <f t="shared" si="49"/>
        <v>0.9966153846153846</v>
      </c>
    </row>
    <row r="1016" spans="1:8" ht="16.5" customHeight="1">
      <c r="A1016" s="934"/>
      <c r="B1016" s="827"/>
      <c r="C1016" s="827"/>
      <c r="D1016" s="1508" t="s">
        <v>617</v>
      </c>
      <c r="E1016" s="1509"/>
      <c r="F1016" s="835">
        <f>SUM(F1017)</f>
        <v>19500</v>
      </c>
      <c r="G1016" s="825">
        <f>SUM(G1017)</f>
        <v>19434</v>
      </c>
      <c r="H1016" s="963">
        <f t="shared" si="49"/>
        <v>0.9966153846153846</v>
      </c>
    </row>
    <row r="1017" spans="1:8" ht="21" customHeight="1">
      <c r="A1017" s="934"/>
      <c r="B1017" s="827"/>
      <c r="C1017" s="827"/>
      <c r="D1017" s="972" t="s">
        <v>421</v>
      </c>
      <c r="E1017" s="861" t="s">
        <v>618</v>
      </c>
      <c r="F1017" s="835">
        <v>19500</v>
      </c>
      <c r="G1017" s="825">
        <v>19434</v>
      </c>
      <c r="H1017" s="963">
        <f t="shared" si="49"/>
        <v>0.9966153846153846</v>
      </c>
    </row>
    <row r="1018" spans="1:8" ht="16.5" customHeight="1">
      <c r="A1018" s="934"/>
      <c r="B1018" s="1494" t="s">
        <v>802</v>
      </c>
      <c r="C1018" s="1494"/>
      <c r="D1018" s="1495" t="s">
        <v>290</v>
      </c>
      <c r="E1018" s="1408"/>
      <c r="F1018" s="844">
        <f>F1019</f>
        <v>5807881</v>
      </c>
      <c r="G1018" s="811">
        <f>G1019</f>
        <v>5518573</v>
      </c>
      <c r="H1018" s="961">
        <f t="shared" si="49"/>
        <v>0.9501869959112454</v>
      </c>
    </row>
    <row r="1019" spans="1:8" ht="16.5" customHeight="1">
      <c r="A1019" s="934"/>
      <c r="B1019" s="827"/>
      <c r="C1019" s="827"/>
      <c r="D1019" s="1502" t="s">
        <v>585</v>
      </c>
      <c r="E1019" s="1503"/>
      <c r="F1019" s="841">
        <f>F1020+F1042</f>
        <v>5807881</v>
      </c>
      <c r="G1019" s="842">
        <f>G1020+G1042</f>
        <v>5518573</v>
      </c>
      <c r="H1019" s="962">
        <f t="shared" si="49"/>
        <v>0.9501869959112454</v>
      </c>
    </row>
    <row r="1020" spans="1:8" ht="16.5" customHeight="1">
      <c r="A1020" s="934"/>
      <c r="B1020" s="827"/>
      <c r="C1020" s="827"/>
      <c r="D1020" s="1504" t="s">
        <v>586</v>
      </c>
      <c r="E1020" s="1505"/>
      <c r="F1020" s="835">
        <f>F1021+F1028</f>
        <v>5630035</v>
      </c>
      <c r="G1020" s="825">
        <f>G1021+G1028</f>
        <v>5350915</v>
      </c>
      <c r="H1020" s="963">
        <f t="shared" si="49"/>
        <v>0.9504230435512391</v>
      </c>
    </row>
    <row r="1021" spans="1:8" ht="16.5" customHeight="1">
      <c r="A1021" s="934"/>
      <c r="B1021" s="827"/>
      <c r="C1021" s="827"/>
      <c r="D1021" s="1506" t="s">
        <v>397</v>
      </c>
      <c r="E1021" s="1507"/>
      <c r="F1021" s="835">
        <f>SUM(F1022:F1026)</f>
        <v>4885242</v>
      </c>
      <c r="G1021" s="825">
        <f>SUM(G1022:G1026)</f>
        <v>4671135</v>
      </c>
      <c r="H1021" s="963">
        <f t="shared" si="49"/>
        <v>0.9561726931849026</v>
      </c>
    </row>
    <row r="1022" spans="1:8" ht="16.5" customHeight="1">
      <c r="A1022" s="934"/>
      <c r="B1022" s="1368"/>
      <c r="C1022" s="1368"/>
      <c r="D1022" s="964" t="s">
        <v>398</v>
      </c>
      <c r="E1022" s="965" t="s">
        <v>587</v>
      </c>
      <c r="F1022" s="835">
        <v>3416559</v>
      </c>
      <c r="G1022" s="825">
        <v>3280329</v>
      </c>
      <c r="H1022" s="963">
        <f t="shared" si="49"/>
        <v>0.9601265483780611</v>
      </c>
    </row>
    <row r="1023" spans="1:8" ht="16.5" customHeight="1">
      <c r="A1023" s="934"/>
      <c r="B1023" s="1368"/>
      <c r="C1023" s="1368"/>
      <c r="D1023" s="964" t="s">
        <v>399</v>
      </c>
      <c r="E1023" s="965" t="s">
        <v>588</v>
      </c>
      <c r="F1023" s="835">
        <v>475192</v>
      </c>
      <c r="G1023" s="825">
        <v>451344</v>
      </c>
      <c r="H1023" s="963">
        <f t="shared" si="49"/>
        <v>0.9498139699321537</v>
      </c>
    </row>
    <row r="1024" spans="1:8" ht="16.5" customHeight="1">
      <c r="A1024" s="934"/>
      <c r="B1024" s="1368"/>
      <c r="C1024" s="1368"/>
      <c r="D1024" s="964" t="s">
        <v>400</v>
      </c>
      <c r="E1024" s="965" t="s">
        <v>589</v>
      </c>
      <c r="F1024" s="835">
        <v>620100</v>
      </c>
      <c r="G1024" s="825">
        <v>586191</v>
      </c>
      <c r="H1024" s="963">
        <f t="shared" si="49"/>
        <v>0.9453168843734882</v>
      </c>
    </row>
    <row r="1025" spans="1:8" ht="16.5" customHeight="1">
      <c r="A1025" s="934"/>
      <c r="B1025" s="1368"/>
      <c r="C1025" s="1368"/>
      <c r="D1025" s="972" t="s">
        <v>401</v>
      </c>
      <c r="E1025" s="965" t="s">
        <v>590</v>
      </c>
      <c r="F1025" s="835">
        <v>78848</v>
      </c>
      <c r="G1025" s="825">
        <v>63471</v>
      </c>
      <c r="H1025" s="963">
        <f t="shared" si="49"/>
        <v>0.804979200487013</v>
      </c>
    </row>
    <row r="1026" spans="1:8" ht="16.5" customHeight="1">
      <c r="A1026" s="934"/>
      <c r="B1026" s="1368"/>
      <c r="C1026" s="1368"/>
      <c r="D1026" s="964" t="s">
        <v>402</v>
      </c>
      <c r="E1026" s="965" t="s">
        <v>591</v>
      </c>
      <c r="F1026" s="835">
        <v>294543</v>
      </c>
      <c r="G1026" s="825">
        <v>289800</v>
      </c>
      <c r="H1026" s="963">
        <f t="shared" si="49"/>
        <v>0.9838970880312892</v>
      </c>
    </row>
    <row r="1027" spans="1:8" ht="16.5" customHeight="1">
      <c r="A1027" s="934"/>
      <c r="B1027" s="827"/>
      <c r="C1027" s="827"/>
      <c r="D1027" s="1469"/>
      <c r="E1027" s="1368"/>
      <c r="F1027" s="1368"/>
      <c r="G1027" s="1368"/>
      <c r="H1027" s="1380"/>
    </row>
    <row r="1028" spans="1:8" ht="16.5" customHeight="1">
      <c r="A1028" s="934"/>
      <c r="B1028" s="827"/>
      <c r="C1028" s="827"/>
      <c r="D1028" s="1500" t="s">
        <v>592</v>
      </c>
      <c r="E1028" s="1501"/>
      <c r="F1028" s="835">
        <f>SUM(F1029:F1040)</f>
        <v>744793</v>
      </c>
      <c r="G1028" s="825">
        <f>SUM(G1029:G1040)</f>
        <v>679780</v>
      </c>
      <c r="H1028" s="963">
        <f t="shared" si="49"/>
        <v>0.9127099744492765</v>
      </c>
    </row>
    <row r="1029" spans="1:8" ht="16.5" customHeight="1">
      <c r="A1029" s="934"/>
      <c r="B1029" s="827"/>
      <c r="C1029" s="827"/>
      <c r="D1029" s="964" t="s">
        <v>403</v>
      </c>
      <c r="E1029" s="965" t="s">
        <v>593</v>
      </c>
      <c r="F1029" s="835">
        <v>300</v>
      </c>
      <c r="G1029" s="825">
        <v>0</v>
      </c>
      <c r="H1029" s="963">
        <f t="shared" si="49"/>
        <v>0</v>
      </c>
    </row>
    <row r="1030" spans="1:8" ht="16.5" customHeight="1">
      <c r="A1030" s="934"/>
      <c r="B1030" s="1368"/>
      <c r="C1030" s="1368"/>
      <c r="D1030" s="964" t="s">
        <v>404</v>
      </c>
      <c r="E1030" s="965" t="s">
        <v>594</v>
      </c>
      <c r="F1030" s="835">
        <v>66025</v>
      </c>
      <c r="G1030" s="825">
        <v>61272</v>
      </c>
      <c r="H1030" s="963">
        <f t="shared" si="49"/>
        <v>0.9280121166224915</v>
      </c>
    </row>
    <row r="1031" spans="1:8" ht="16.5" customHeight="1">
      <c r="A1031" s="934"/>
      <c r="B1031" s="1368"/>
      <c r="C1031" s="1368"/>
      <c r="D1031" s="964" t="s">
        <v>405</v>
      </c>
      <c r="E1031" s="965" t="s">
        <v>595</v>
      </c>
      <c r="F1031" s="835">
        <v>286082</v>
      </c>
      <c r="G1031" s="825">
        <v>259624</v>
      </c>
      <c r="H1031" s="963">
        <f t="shared" si="49"/>
        <v>0.9075160268734139</v>
      </c>
    </row>
    <row r="1032" spans="1:8" ht="16.5" customHeight="1">
      <c r="A1032" s="934"/>
      <c r="B1032" s="1368"/>
      <c r="C1032" s="1368"/>
      <c r="D1032" s="964" t="s">
        <v>407</v>
      </c>
      <c r="E1032" s="965" t="s">
        <v>597</v>
      </c>
      <c r="F1032" s="835">
        <v>6120</v>
      </c>
      <c r="G1032" s="825">
        <v>3427</v>
      </c>
      <c r="H1032" s="963">
        <f t="shared" si="49"/>
        <v>0.5599673202614379</v>
      </c>
    </row>
    <row r="1033" spans="1:8" ht="16.5" customHeight="1">
      <c r="A1033" s="934"/>
      <c r="B1033" s="1368"/>
      <c r="C1033" s="1368"/>
      <c r="D1033" s="964" t="s">
        <v>408</v>
      </c>
      <c r="E1033" s="965" t="s">
        <v>598</v>
      </c>
      <c r="F1033" s="835">
        <v>159073</v>
      </c>
      <c r="G1033" s="825">
        <v>149484</v>
      </c>
      <c r="H1033" s="963">
        <f t="shared" si="49"/>
        <v>0.9397194998522691</v>
      </c>
    </row>
    <row r="1034" spans="1:8" ht="16.5" customHeight="1">
      <c r="A1034" s="934"/>
      <c r="B1034" s="1368"/>
      <c r="C1034" s="1368"/>
      <c r="D1034" s="964" t="s">
        <v>409</v>
      </c>
      <c r="E1034" s="965" t="s">
        <v>599</v>
      </c>
      <c r="F1034" s="835">
        <v>8963</v>
      </c>
      <c r="G1034" s="825">
        <v>7367</v>
      </c>
      <c r="H1034" s="963">
        <f t="shared" si="49"/>
        <v>0.8219346201048756</v>
      </c>
    </row>
    <row r="1035" spans="1:8" ht="27" customHeight="1">
      <c r="A1035" s="934"/>
      <c r="B1035" s="1368"/>
      <c r="C1035" s="1368"/>
      <c r="D1035" s="964" t="s">
        <v>411</v>
      </c>
      <c r="E1035" s="965" t="s">
        <v>601</v>
      </c>
      <c r="F1035" s="835">
        <v>15680</v>
      </c>
      <c r="G1035" s="825">
        <v>12292</v>
      </c>
      <c r="H1035" s="963">
        <f t="shared" si="49"/>
        <v>0.7839285714285714</v>
      </c>
    </row>
    <row r="1036" spans="1:8" ht="16.5" customHeight="1">
      <c r="A1036" s="934"/>
      <c r="B1036" s="1368"/>
      <c r="C1036" s="1368"/>
      <c r="D1036" s="964" t="s">
        <v>414</v>
      </c>
      <c r="E1036" s="965" t="s">
        <v>604</v>
      </c>
      <c r="F1036" s="835">
        <v>15391</v>
      </c>
      <c r="G1036" s="825">
        <v>12975</v>
      </c>
      <c r="H1036" s="963">
        <f t="shared" si="49"/>
        <v>0.8430251445650055</v>
      </c>
    </row>
    <row r="1037" spans="1:8" ht="16.5" customHeight="1">
      <c r="A1037" s="934"/>
      <c r="B1037" s="1368"/>
      <c r="C1037" s="1368"/>
      <c r="D1037" s="964" t="s">
        <v>415</v>
      </c>
      <c r="E1037" s="965" t="s">
        <v>605</v>
      </c>
      <c r="F1037" s="835">
        <v>14125</v>
      </c>
      <c r="G1037" s="825">
        <v>10316</v>
      </c>
      <c r="H1037" s="963">
        <f t="shared" si="49"/>
        <v>0.7303362831858408</v>
      </c>
    </row>
    <row r="1038" spans="1:8" ht="16.5" customHeight="1">
      <c r="A1038" s="934"/>
      <c r="B1038" s="1368"/>
      <c r="C1038" s="1368"/>
      <c r="D1038" s="964" t="s">
        <v>416</v>
      </c>
      <c r="E1038" s="965" t="s">
        <v>606</v>
      </c>
      <c r="F1038" s="835">
        <v>160000</v>
      </c>
      <c r="G1038" s="825">
        <v>152938</v>
      </c>
      <c r="H1038" s="963">
        <f t="shared" si="49"/>
        <v>0.9558625</v>
      </c>
    </row>
    <row r="1039" spans="1:8" ht="16.5" customHeight="1">
      <c r="A1039" s="934"/>
      <c r="B1039" s="827"/>
      <c r="C1039" s="827"/>
      <c r="D1039" s="964" t="s">
        <v>418</v>
      </c>
      <c r="E1039" s="965" t="s">
        <v>610</v>
      </c>
      <c r="F1039" s="835">
        <v>5974</v>
      </c>
      <c r="G1039" s="825">
        <v>5714</v>
      </c>
      <c r="H1039" s="963">
        <f t="shared" si="49"/>
        <v>0.9564780716437897</v>
      </c>
    </row>
    <row r="1040" spans="1:8" ht="16.5" customHeight="1">
      <c r="A1040" s="934"/>
      <c r="B1040" s="1368"/>
      <c r="C1040" s="1368"/>
      <c r="D1040" s="964" t="s">
        <v>419</v>
      </c>
      <c r="E1040" s="965" t="s">
        <v>613</v>
      </c>
      <c r="F1040" s="835">
        <v>7060</v>
      </c>
      <c r="G1040" s="825">
        <v>4371</v>
      </c>
      <c r="H1040" s="963">
        <f t="shared" si="49"/>
        <v>0.6191218130311614</v>
      </c>
    </row>
    <row r="1041" spans="1:8" ht="16.5" customHeight="1">
      <c r="A1041" s="934"/>
      <c r="B1041" s="1368"/>
      <c r="C1041" s="1368"/>
      <c r="D1041" s="1469"/>
      <c r="E1041" s="1368"/>
      <c r="F1041" s="1368"/>
      <c r="G1041" s="1368"/>
      <c r="H1041" s="1380"/>
    </row>
    <row r="1042" spans="1:8" ht="16.5" customHeight="1">
      <c r="A1042" s="934"/>
      <c r="B1042" s="1368"/>
      <c r="C1042" s="1368"/>
      <c r="D1042" s="1508" t="s">
        <v>791</v>
      </c>
      <c r="E1042" s="1509"/>
      <c r="F1042" s="835">
        <f>SUM(F1043:F1044)</f>
        <v>177846</v>
      </c>
      <c r="G1042" s="825">
        <f>SUM(G1043:G1044)</f>
        <v>167658</v>
      </c>
      <c r="H1042" s="963">
        <f t="shared" si="49"/>
        <v>0.9427144833170271</v>
      </c>
    </row>
    <row r="1043" spans="1:8" ht="16.5" customHeight="1">
      <c r="A1043" s="934"/>
      <c r="B1043" s="1368"/>
      <c r="C1043" s="1368"/>
      <c r="D1043" s="964" t="s">
        <v>420</v>
      </c>
      <c r="E1043" s="965" t="s">
        <v>615</v>
      </c>
      <c r="F1043" s="835">
        <v>116846</v>
      </c>
      <c r="G1043" s="825">
        <v>106658</v>
      </c>
      <c r="H1043" s="963">
        <f t="shared" si="49"/>
        <v>0.9128083117950122</v>
      </c>
    </row>
    <row r="1044" spans="1:8" ht="16.5" customHeight="1">
      <c r="A1044" s="934"/>
      <c r="B1044" s="1392"/>
      <c r="C1044" s="1392"/>
      <c r="D1044" s="970" t="s">
        <v>800</v>
      </c>
      <c r="E1044" s="861" t="s">
        <v>801</v>
      </c>
      <c r="F1044" s="835">
        <v>61000</v>
      </c>
      <c r="G1044" s="825">
        <v>61000</v>
      </c>
      <c r="H1044" s="963">
        <f t="shared" si="49"/>
        <v>1</v>
      </c>
    </row>
    <row r="1045" spans="1:8" ht="16.5" customHeight="1">
      <c r="A1045" s="934"/>
      <c r="B1045" s="1494" t="s">
        <v>803</v>
      </c>
      <c r="C1045" s="1494"/>
      <c r="D1045" s="1495" t="s">
        <v>804</v>
      </c>
      <c r="E1045" s="1496"/>
      <c r="F1045" s="844">
        <f>F1046</f>
        <v>14204502</v>
      </c>
      <c r="G1045" s="811">
        <f>G1046</f>
        <v>12331710</v>
      </c>
      <c r="H1045" s="961">
        <f t="shared" si="49"/>
        <v>0.868155039859898</v>
      </c>
    </row>
    <row r="1046" spans="1:8" ht="16.5" customHeight="1">
      <c r="A1046" s="934"/>
      <c r="B1046" s="827"/>
      <c r="C1046" s="827"/>
      <c r="D1046" s="1502" t="s">
        <v>585</v>
      </c>
      <c r="E1046" s="1503"/>
      <c r="F1046" s="841">
        <f>F1047+F1068+F1101+F1105</f>
        <v>14204502</v>
      </c>
      <c r="G1046" s="842">
        <f>G1047+G1068+G1101+G1105</f>
        <v>12331710</v>
      </c>
      <c r="H1046" s="962">
        <f t="shared" si="49"/>
        <v>0.868155039859898</v>
      </c>
    </row>
    <row r="1047" spans="1:8" ht="16.5" customHeight="1">
      <c r="A1047" s="934"/>
      <c r="B1047" s="827"/>
      <c r="C1047" s="827"/>
      <c r="D1047" s="1504" t="s">
        <v>586</v>
      </c>
      <c r="E1047" s="1505"/>
      <c r="F1047" s="835">
        <f>F1048+F1055</f>
        <v>8004785</v>
      </c>
      <c r="G1047" s="825">
        <f>G1048+G1055</f>
        <v>7918640</v>
      </c>
      <c r="H1047" s="963">
        <f t="shared" si="49"/>
        <v>0.9892383118347339</v>
      </c>
    </row>
    <row r="1048" spans="1:8" ht="16.5" customHeight="1">
      <c r="A1048" s="934"/>
      <c r="B1048" s="827"/>
      <c r="C1048" s="827"/>
      <c r="D1048" s="1506" t="s">
        <v>397</v>
      </c>
      <c r="E1048" s="1507"/>
      <c r="F1048" s="835">
        <f>SUM(F1049:F1053)</f>
        <v>7365564</v>
      </c>
      <c r="G1048" s="825">
        <f>SUM(G1049:G1053)</f>
        <v>7346175</v>
      </c>
      <c r="H1048" s="963">
        <f t="shared" si="49"/>
        <v>0.9973676150258147</v>
      </c>
    </row>
    <row r="1049" spans="1:8" ht="16.5" customHeight="1">
      <c r="A1049" s="934"/>
      <c r="B1049" s="1368"/>
      <c r="C1049" s="1368"/>
      <c r="D1049" s="964" t="s">
        <v>398</v>
      </c>
      <c r="E1049" s="965" t="s">
        <v>587</v>
      </c>
      <c r="F1049" s="835">
        <v>5777483</v>
      </c>
      <c r="G1049" s="825">
        <v>5776091</v>
      </c>
      <c r="H1049" s="963">
        <f t="shared" si="49"/>
        <v>0.9997590646307397</v>
      </c>
    </row>
    <row r="1050" spans="1:8" ht="16.5" customHeight="1">
      <c r="A1050" s="934"/>
      <c r="B1050" s="827"/>
      <c r="C1050" s="827"/>
      <c r="D1050" s="964" t="s">
        <v>399</v>
      </c>
      <c r="E1050" s="965" t="s">
        <v>588</v>
      </c>
      <c r="F1050" s="835">
        <v>445406</v>
      </c>
      <c r="G1050" s="825">
        <v>445392</v>
      </c>
      <c r="H1050" s="963">
        <f t="shared" si="49"/>
        <v>0.9999685680031253</v>
      </c>
    </row>
    <row r="1051" spans="1:8" ht="16.5" customHeight="1">
      <c r="A1051" s="934"/>
      <c r="B1051" s="827"/>
      <c r="C1051" s="827"/>
      <c r="D1051" s="964" t="s">
        <v>400</v>
      </c>
      <c r="E1051" s="965" t="s">
        <v>589</v>
      </c>
      <c r="F1051" s="835">
        <v>945511</v>
      </c>
      <c r="G1051" s="825">
        <v>945067</v>
      </c>
      <c r="H1051" s="963">
        <f t="shared" si="49"/>
        <v>0.9995304126551674</v>
      </c>
    </row>
    <row r="1052" spans="1:8" ht="16.5" customHeight="1">
      <c r="A1052" s="934"/>
      <c r="B1052" s="827"/>
      <c r="C1052" s="827"/>
      <c r="D1052" s="964" t="s">
        <v>401</v>
      </c>
      <c r="E1052" s="965" t="s">
        <v>590</v>
      </c>
      <c r="F1052" s="835">
        <v>109570</v>
      </c>
      <c r="G1052" s="825">
        <v>107670</v>
      </c>
      <c r="H1052" s="963">
        <f t="shared" si="49"/>
        <v>0.9826594870858811</v>
      </c>
    </row>
    <row r="1053" spans="1:8" ht="16.5" customHeight="1">
      <c r="A1053" s="934"/>
      <c r="B1053" s="827"/>
      <c r="C1053" s="827"/>
      <c r="D1053" s="964" t="s">
        <v>402</v>
      </c>
      <c r="E1053" s="965" t="s">
        <v>591</v>
      </c>
      <c r="F1053" s="835">
        <v>87594</v>
      </c>
      <c r="G1053" s="825">
        <v>71955</v>
      </c>
      <c r="H1053" s="963">
        <f t="shared" si="49"/>
        <v>0.821460373998219</v>
      </c>
    </row>
    <row r="1054" spans="1:8" ht="16.5" customHeight="1">
      <c r="A1054" s="934"/>
      <c r="B1054" s="827"/>
      <c r="C1054" s="827"/>
      <c r="D1054" s="1469"/>
      <c r="E1054" s="1368"/>
      <c r="F1054" s="1368"/>
      <c r="G1054" s="1368"/>
      <c r="H1054" s="1380"/>
    </row>
    <row r="1055" spans="1:8" ht="16.5" customHeight="1">
      <c r="A1055" s="934"/>
      <c r="B1055" s="827"/>
      <c r="C1055" s="827"/>
      <c r="D1055" s="1500" t="s">
        <v>592</v>
      </c>
      <c r="E1055" s="1501"/>
      <c r="F1055" s="835">
        <f>SUM(F1056:F1066)</f>
        <v>639221</v>
      </c>
      <c r="G1055" s="825">
        <f>SUM(G1056:G1066)</f>
        <v>572465</v>
      </c>
      <c r="H1055" s="963">
        <f aca="true" t="shared" si="50" ref="H1055:H1115">G1055/F1055</f>
        <v>0.8955666350135556</v>
      </c>
    </row>
    <row r="1056" spans="1:8" ht="16.5" customHeight="1">
      <c r="A1056" s="934"/>
      <c r="B1056" s="827"/>
      <c r="C1056" s="827"/>
      <c r="D1056" s="964" t="s">
        <v>403</v>
      </c>
      <c r="E1056" s="965" t="s">
        <v>593</v>
      </c>
      <c r="F1056" s="835">
        <v>41376</v>
      </c>
      <c r="G1056" s="825">
        <v>41352</v>
      </c>
      <c r="H1056" s="963">
        <f t="shared" si="50"/>
        <v>0.9994199535962877</v>
      </c>
    </row>
    <row r="1057" spans="1:8" ht="16.5" customHeight="1">
      <c r="A1057" s="934"/>
      <c r="B1057" s="827"/>
      <c r="C1057" s="827"/>
      <c r="D1057" s="964" t="s">
        <v>404</v>
      </c>
      <c r="E1057" s="965" t="s">
        <v>594</v>
      </c>
      <c r="F1057" s="835">
        <v>10996</v>
      </c>
      <c r="G1057" s="825">
        <v>7164</v>
      </c>
      <c r="H1057" s="963">
        <f t="shared" si="50"/>
        <v>0.6515096398690433</v>
      </c>
    </row>
    <row r="1058" spans="1:8" ht="16.5" customHeight="1">
      <c r="A1058" s="934"/>
      <c r="B1058" s="827"/>
      <c r="C1058" s="827"/>
      <c r="D1058" s="964" t="s">
        <v>405</v>
      </c>
      <c r="E1058" s="965" t="s">
        <v>595</v>
      </c>
      <c r="F1058" s="835">
        <v>87130</v>
      </c>
      <c r="G1058" s="825">
        <v>87130</v>
      </c>
      <c r="H1058" s="963">
        <f t="shared" si="50"/>
        <v>1</v>
      </c>
    </row>
    <row r="1059" spans="1:8" ht="16.5" customHeight="1">
      <c r="A1059" s="934"/>
      <c r="B1059" s="827"/>
      <c r="C1059" s="827"/>
      <c r="D1059" s="964" t="s">
        <v>406</v>
      </c>
      <c r="E1059" s="965" t="s">
        <v>596</v>
      </c>
      <c r="F1059" s="835">
        <v>20000</v>
      </c>
      <c r="G1059" s="825">
        <v>20000</v>
      </c>
      <c r="H1059" s="963">
        <f t="shared" si="50"/>
        <v>1</v>
      </c>
    </row>
    <row r="1060" spans="1:8" ht="16.5" customHeight="1">
      <c r="A1060" s="934"/>
      <c r="B1060" s="827"/>
      <c r="C1060" s="827"/>
      <c r="D1060" s="964" t="s">
        <v>407</v>
      </c>
      <c r="E1060" s="965" t="s">
        <v>597</v>
      </c>
      <c r="F1060" s="835">
        <v>9300</v>
      </c>
      <c r="G1060" s="825">
        <v>9028</v>
      </c>
      <c r="H1060" s="963">
        <f t="shared" si="50"/>
        <v>0.970752688172043</v>
      </c>
    </row>
    <row r="1061" spans="1:8" ht="16.5" customHeight="1">
      <c r="A1061" s="934"/>
      <c r="B1061" s="827"/>
      <c r="C1061" s="827"/>
      <c r="D1061" s="964" t="s">
        <v>408</v>
      </c>
      <c r="E1061" s="965" t="s">
        <v>598</v>
      </c>
      <c r="F1061" s="835">
        <v>79952</v>
      </c>
      <c r="G1061" s="825">
        <v>45007</v>
      </c>
      <c r="H1061" s="963">
        <f t="shared" si="50"/>
        <v>0.5629252551530919</v>
      </c>
    </row>
    <row r="1062" spans="1:8" ht="16.5" customHeight="1">
      <c r="A1062" s="934"/>
      <c r="B1062" s="827"/>
      <c r="C1062" s="827"/>
      <c r="D1062" s="964" t="s">
        <v>409</v>
      </c>
      <c r="E1062" s="965" t="s">
        <v>599</v>
      </c>
      <c r="F1062" s="835">
        <v>2800</v>
      </c>
      <c r="G1062" s="825">
        <v>2800</v>
      </c>
      <c r="H1062" s="963">
        <f t="shared" si="50"/>
        <v>1</v>
      </c>
    </row>
    <row r="1063" spans="1:8" ht="16.5" customHeight="1">
      <c r="A1063" s="934"/>
      <c r="B1063" s="827"/>
      <c r="C1063" s="827"/>
      <c r="D1063" s="964" t="s">
        <v>414</v>
      </c>
      <c r="E1063" s="965" t="s">
        <v>604</v>
      </c>
      <c r="F1063" s="835">
        <v>56673</v>
      </c>
      <c r="G1063" s="825">
        <v>54779</v>
      </c>
      <c r="H1063" s="963">
        <f t="shared" si="50"/>
        <v>0.9665802057417112</v>
      </c>
    </row>
    <row r="1064" spans="1:8" ht="16.5" customHeight="1">
      <c r="A1064" s="934"/>
      <c r="B1064" s="827"/>
      <c r="C1064" s="827"/>
      <c r="D1064" s="964" t="s">
        <v>415</v>
      </c>
      <c r="E1064" s="965" t="s">
        <v>605</v>
      </c>
      <c r="F1064" s="835">
        <v>6388</v>
      </c>
      <c r="G1064" s="825">
        <v>6388</v>
      </c>
      <c r="H1064" s="963">
        <f t="shared" si="50"/>
        <v>1</v>
      </c>
    </row>
    <row r="1065" spans="1:8" ht="16.5" customHeight="1">
      <c r="A1065" s="934"/>
      <c r="B1065" s="827"/>
      <c r="C1065" s="827"/>
      <c r="D1065" s="964" t="s">
        <v>416</v>
      </c>
      <c r="E1065" s="965" t="s">
        <v>606</v>
      </c>
      <c r="F1065" s="835">
        <v>238727</v>
      </c>
      <c r="G1065" s="825">
        <v>238727</v>
      </c>
      <c r="H1065" s="963">
        <f t="shared" si="50"/>
        <v>1</v>
      </c>
    </row>
    <row r="1066" spans="1:8" ht="16.5" customHeight="1">
      <c r="A1066" s="934"/>
      <c r="B1066" s="827"/>
      <c r="C1066" s="827"/>
      <c r="D1066" s="964" t="s">
        <v>419</v>
      </c>
      <c r="E1066" s="965" t="s">
        <v>613</v>
      </c>
      <c r="F1066" s="835">
        <v>85879</v>
      </c>
      <c r="G1066" s="825">
        <v>60090</v>
      </c>
      <c r="H1066" s="963">
        <f t="shared" si="50"/>
        <v>0.6997053994573761</v>
      </c>
    </row>
    <row r="1067" spans="1:8" ht="16.5" customHeight="1">
      <c r="A1067" s="934"/>
      <c r="B1067" s="827"/>
      <c r="C1067" s="827"/>
      <c r="D1067" s="1469"/>
      <c r="E1067" s="1368"/>
      <c r="F1067" s="1368"/>
      <c r="G1067" s="1368"/>
      <c r="H1067" s="1380"/>
    </row>
    <row r="1068" spans="1:8" ht="16.5" customHeight="1">
      <c r="A1068" s="934"/>
      <c r="B1068" s="827"/>
      <c r="C1068" s="827"/>
      <c r="D1068" s="1504" t="s">
        <v>635</v>
      </c>
      <c r="E1068" s="1505"/>
      <c r="F1068" s="835">
        <f>SUM(F1069:F1099)</f>
        <v>6176964</v>
      </c>
      <c r="G1068" s="825">
        <f>SUM(G1069:G1099)</f>
        <v>4391768</v>
      </c>
      <c r="H1068" s="963">
        <f t="shared" si="50"/>
        <v>0.7109913543287608</v>
      </c>
    </row>
    <row r="1069" spans="1:8" ht="38.25">
      <c r="A1069" s="934"/>
      <c r="B1069" s="827"/>
      <c r="C1069" s="827"/>
      <c r="D1069" s="979" t="s">
        <v>293</v>
      </c>
      <c r="E1069" s="837" t="s">
        <v>653</v>
      </c>
      <c r="F1069" s="980">
        <v>1037512</v>
      </c>
      <c r="G1069" s="825">
        <v>886560</v>
      </c>
      <c r="H1069" s="963">
        <f>G1069/F1069</f>
        <v>0.8545057792102646</v>
      </c>
    </row>
    <row r="1070" spans="1:8" ht="38.25">
      <c r="A1070" s="934"/>
      <c r="B1070" s="827"/>
      <c r="C1070" s="827"/>
      <c r="D1070" s="981" t="s">
        <v>296</v>
      </c>
      <c r="E1070" s="982" t="s">
        <v>653</v>
      </c>
      <c r="F1070" s="983">
        <v>29330</v>
      </c>
      <c r="G1070" s="826">
        <v>24247</v>
      </c>
      <c r="H1070" s="984">
        <f>G1070/F1070</f>
        <v>0.8266962154790317</v>
      </c>
    </row>
    <row r="1071" spans="1:8" ht="16.5" customHeight="1">
      <c r="A1071" s="934"/>
      <c r="B1071" s="827"/>
      <c r="C1071" s="827"/>
      <c r="D1071" s="836" t="s">
        <v>805</v>
      </c>
      <c r="E1071" s="837" t="s">
        <v>615</v>
      </c>
      <c r="F1071" s="838">
        <v>1239</v>
      </c>
      <c r="G1071" s="839">
        <v>1239</v>
      </c>
      <c r="H1071" s="840">
        <f t="shared" si="50"/>
        <v>1</v>
      </c>
    </row>
    <row r="1072" spans="1:8" ht="16.5" customHeight="1">
      <c r="A1072" s="934"/>
      <c r="B1072" s="827"/>
      <c r="C1072" s="827"/>
      <c r="D1072" s="836" t="s">
        <v>806</v>
      </c>
      <c r="E1072" s="837" t="s">
        <v>615</v>
      </c>
      <c r="F1072" s="838">
        <v>11</v>
      </c>
      <c r="G1072" s="839">
        <v>11</v>
      </c>
      <c r="H1072" s="840">
        <f t="shared" si="50"/>
        <v>1</v>
      </c>
    </row>
    <row r="1073" spans="1:8" ht="16.5" customHeight="1">
      <c r="A1073" s="934"/>
      <c r="B1073" s="1368"/>
      <c r="C1073" s="1368"/>
      <c r="D1073" s="964" t="s">
        <v>683</v>
      </c>
      <c r="E1073" s="965" t="s">
        <v>587</v>
      </c>
      <c r="F1073" s="835">
        <v>1005425</v>
      </c>
      <c r="G1073" s="825">
        <v>875703</v>
      </c>
      <c r="H1073" s="963">
        <f t="shared" si="50"/>
        <v>0.8709779446502722</v>
      </c>
    </row>
    <row r="1074" spans="1:8" ht="16.5" customHeight="1">
      <c r="A1074" s="934"/>
      <c r="B1074" s="1368"/>
      <c r="C1074" s="1368"/>
      <c r="D1074" s="1022" t="s">
        <v>428</v>
      </c>
      <c r="E1074" s="1007" t="s">
        <v>587</v>
      </c>
      <c r="F1074" s="1125">
        <v>15687</v>
      </c>
      <c r="G1074" s="1126">
        <v>14557</v>
      </c>
      <c r="H1074" s="1127">
        <f t="shared" si="50"/>
        <v>0.9279658315802894</v>
      </c>
    </row>
    <row r="1075" spans="1:8" ht="16.5" customHeight="1">
      <c r="A1075" s="934"/>
      <c r="B1075" s="1368"/>
      <c r="C1075" s="1368"/>
      <c r="D1075" s="1128" t="s">
        <v>658</v>
      </c>
      <c r="E1075" s="1129" t="s">
        <v>588</v>
      </c>
      <c r="F1075" s="838">
        <v>87061</v>
      </c>
      <c r="G1075" s="839">
        <v>57682</v>
      </c>
      <c r="H1075" s="840">
        <f t="shared" si="50"/>
        <v>0.6625469498397675</v>
      </c>
    </row>
    <row r="1076" spans="1:8" ht="16.5" customHeight="1">
      <c r="A1076" s="934"/>
      <c r="B1076" s="1368"/>
      <c r="C1076" s="1368"/>
      <c r="D1076" s="964" t="s">
        <v>430</v>
      </c>
      <c r="E1076" s="965" t="s">
        <v>588</v>
      </c>
      <c r="F1076" s="835">
        <v>335</v>
      </c>
      <c r="G1076" s="825">
        <v>335</v>
      </c>
      <c r="H1076" s="963">
        <f t="shared" si="50"/>
        <v>1</v>
      </c>
    </row>
    <row r="1077" spans="1:8" ht="16.5" customHeight="1">
      <c r="A1077" s="934"/>
      <c r="B1077" s="1368"/>
      <c r="C1077" s="1368"/>
      <c r="D1077" s="964" t="s">
        <v>659</v>
      </c>
      <c r="E1077" s="965" t="s">
        <v>589</v>
      </c>
      <c r="F1077" s="835">
        <v>225710</v>
      </c>
      <c r="G1077" s="825">
        <v>159135</v>
      </c>
      <c r="H1077" s="963">
        <f t="shared" si="50"/>
        <v>0.7050418678835674</v>
      </c>
    </row>
    <row r="1078" spans="1:8" ht="16.5" customHeight="1">
      <c r="A1078" s="934"/>
      <c r="B1078" s="1368"/>
      <c r="C1078" s="1368"/>
      <c r="D1078" s="964" t="s">
        <v>432</v>
      </c>
      <c r="E1078" s="965" t="s">
        <v>589</v>
      </c>
      <c r="F1078" s="835">
        <v>2807</v>
      </c>
      <c r="G1078" s="825">
        <v>2588</v>
      </c>
      <c r="H1078" s="963">
        <f t="shared" si="50"/>
        <v>0.9219807623797649</v>
      </c>
    </row>
    <row r="1079" spans="1:8" ht="16.5" customHeight="1">
      <c r="A1079" s="934"/>
      <c r="B1079" s="1368"/>
      <c r="C1079" s="1368"/>
      <c r="D1079" s="964" t="s">
        <v>660</v>
      </c>
      <c r="E1079" s="965" t="s">
        <v>590</v>
      </c>
      <c r="F1079" s="835">
        <v>37000</v>
      </c>
      <c r="G1079" s="825">
        <v>20465</v>
      </c>
      <c r="H1079" s="963">
        <f t="shared" si="50"/>
        <v>0.5531081081081081</v>
      </c>
    </row>
    <row r="1080" spans="1:8" ht="16.5" customHeight="1">
      <c r="A1080" s="934"/>
      <c r="B1080" s="1368"/>
      <c r="C1080" s="1368"/>
      <c r="D1080" s="964" t="s">
        <v>434</v>
      </c>
      <c r="E1080" s="965" t="s">
        <v>590</v>
      </c>
      <c r="F1080" s="835">
        <v>384</v>
      </c>
      <c r="G1080" s="825">
        <v>306</v>
      </c>
      <c r="H1080" s="963">
        <f t="shared" si="50"/>
        <v>0.796875</v>
      </c>
    </row>
    <row r="1081" spans="1:8" ht="16.5" customHeight="1">
      <c r="A1081" s="934"/>
      <c r="B1081" s="1368"/>
      <c r="C1081" s="1368"/>
      <c r="D1081" s="964" t="s">
        <v>750</v>
      </c>
      <c r="E1081" s="965" t="s">
        <v>591</v>
      </c>
      <c r="F1081" s="835">
        <v>31363</v>
      </c>
      <c r="G1081" s="825">
        <v>19042</v>
      </c>
      <c r="H1081" s="963">
        <f t="shared" si="50"/>
        <v>0.607148550840162</v>
      </c>
    </row>
    <row r="1082" spans="1:8" ht="16.5" customHeight="1">
      <c r="A1082" s="934"/>
      <c r="B1082" s="1368"/>
      <c r="C1082" s="1368"/>
      <c r="D1082" s="964" t="s">
        <v>436</v>
      </c>
      <c r="E1082" s="965" t="s">
        <v>591</v>
      </c>
      <c r="F1082" s="835">
        <v>803</v>
      </c>
      <c r="G1082" s="825">
        <v>408</v>
      </c>
      <c r="H1082" s="963">
        <f t="shared" si="50"/>
        <v>0.5080946450809465</v>
      </c>
    </row>
    <row r="1083" spans="1:8" ht="16.5" customHeight="1">
      <c r="A1083" s="934"/>
      <c r="B1083" s="1368"/>
      <c r="C1083" s="1368"/>
      <c r="D1083" s="964" t="s">
        <v>684</v>
      </c>
      <c r="E1083" s="965" t="s">
        <v>594</v>
      </c>
      <c r="F1083" s="835">
        <v>229547</v>
      </c>
      <c r="G1083" s="825">
        <v>90436</v>
      </c>
      <c r="H1083" s="963">
        <f t="shared" si="50"/>
        <v>0.3939759613499632</v>
      </c>
    </row>
    <row r="1084" spans="1:8" ht="16.5" customHeight="1">
      <c r="A1084" s="934"/>
      <c r="B1084" s="1368"/>
      <c r="C1084" s="1368"/>
      <c r="D1084" s="964" t="s">
        <v>438</v>
      </c>
      <c r="E1084" s="965" t="s">
        <v>594</v>
      </c>
      <c r="F1084" s="835">
        <v>343</v>
      </c>
      <c r="G1084" s="825">
        <v>343</v>
      </c>
      <c r="H1084" s="963">
        <f t="shared" si="50"/>
        <v>1</v>
      </c>
    </row>
    <row r="1085" spans="1:8" ht="16.5" customHeight="1">
      <c r="A1085" s="934"/>
      <c r="B1085" s="1368"/>
      <c r="C1085" s="1368"/>
      <c r="D1085" s="964" t="s">
        <v>807</v>
      </c>
      <c r="E1085" s="965" t="s">
        <v>808</v>
      </c>
      <c r="F1085" s="835">
        <v>379459</v>
      </c>
      <c r="G1085" s="825">
        <v>185592</v>
      </c>
      <c r="H1085" s="963">
        <f t="shared" si="50"/>
        <v>0.4890963187063688</v>
      </c>
    </row>
    <row r="1086" spans="1:8" ht="16.5" customHeight="1">
      <c r="A1086" s="934"/>
      <c r="B1086" s="1368"/>
      <c r="C1086" s="1368"/>
      <c r="D1086" s="964" t="s">
        <v>809</v>
      </c>
      <c r="E1086" s="965" t="s">
        <v>808</v>
      </c>
      <c r="F1086" s="835">
        <v>49</v>
      </c>
      <c r="G1086" s="825">
        <v>49</v>
      </c>
      <c r="H1086" s="963">
        <f t="shared" si="50"/>
        <v>1</v>
      </c>
    </row>
    <row r="1087" spans="1:8" ht="16.5" customHeight="1">
      <c r="A1087" s="934"/>
      <c r="B1087" s="827"/>
      <c r="C1087" s="827"/>
      <c r="D1087" s="964" t="s">
        <v>810</v>
      </c>
      <c r="E1087" s="965" t="s">
        <v>711</v>
      </c>
      <c r="F1087" s="835">
        <v>52000</v>
      </c>
      <c r="G1087" s="825">
        <v>34128</v>
      </c>
      <c r="H1087" s="963">
        <f t="shared" si="50"/>
        <v>0.6563076923076923</v>
      </c>
    </row>
    <row r="1088" spans="1:8" ht="16.5" customHeight="1">
      <c r="A1088" s="934"/>
      <c r="B1088" s="1368"/>
      <c r="C1088" s="1368"/>
      <c r="D1088" s="964" t="s">
        <v>661</v>
      </c>
      <c r="E1088" s="965" t="s">
        <v>595</v>
      </c>
      <c r="F1088" s="835">
        <v>26492</v>
      </c>
      <c r="G1088" s="825">
        <v>20032</v>
      </c>
      <c r="H1088" s="963">
        <f t="shared" si="50"/>
        <v>0.7561528008455383</v>
      </c>
    </row>
    <row r="1089" spans="1:8" ht="16.5" customHeight="1">
      <c r="A1089" s="934"/>
      <c r="B1089" s="1368"/>
      <c r="C1089" s="1368"/>
      <c r="D1089" s="964" t="s">
        <v>811</v>
      </c>
      <c r="E1089" s="965" t="s">
        <v>597</v>
      </c>
      <c r="F1089" s="835">
        <v>394</v>
      </c>
      <c r="G1089" s="825">
        <v>362</v>
      </c>
      <c r="H1089" s="963">
        <f t="shared" si="50"/>
        <v>0.9187817258883249</v>
      </c>
    </row>
    <row r="1090" spans="1:8" ht="16.5" customHeight="1">
      <c r="A1090" s="934"/>
      <c r="B1090" s="827"/>
      <c r="C1090" s="827"/>
      <c r="D1090" s="964" t="s">
        <v>812</v>
      </c>
      <c r="E1090" s="965" t="s">
        <v>597</v>
      </c>
      <c r="F1090" s="835">
        <v>6</v>
      </c>
      <c r="G1090" s="825">
        <v>4</v>
      </c>
      <c r="H1090" s="963">
        <f t="shared" si="50"/>
        <v>0.6666666666666666</v>
      </c>
    </row>
    <row r="1091" spans="1:8" ht="16.5" customHeight="1">
      <c r="A1091" s="934"/>
      <c r="B1091" s="1368"/>
      <c r="C1091" s="1368"/>
      <c r="D1091" s="964" t="s">
        <v>663</v>
      </c>
      <c r="E1091" s="965" t="s">
        <v>598</v>
      </c>
      <c r="F1091" s="835">
        <v>2871469</v>
      </c>
      <c r="G1091" s="825">
        <v>1904055</v>
      </c>
      <c r="H1091" s="963">
        <f t="shared" si="50"/>
        <v>0.6630943952381168</v>
      </c>
    </row>
    <row r="1092" spans="1:8" ht="16.5" customHeight="1">
      <c r="A1092" s="934"/>
      <c r="B1092" s="1368"/>
      <c r="C1092" s="1368"/>
      <c r="D1092" s="964" t="s">
        <v>442</v>
      </c>
      <c r="E1092" s="965" t="s">
        <v>598</v>
      </c>
      <c r="F1092" s="835">
        <v>48451</v>
      </c>
      <c r="G1092" s="825">
        <v>25995</v>
      </c>
      <c r="H1092" s="963">
        <f t="shared" si="50"/>
        <v>0.5365214340261295</v>
      </c>
    </row>
    <row r="1093" spans="1:8" ht="16.5" customHeight="1">
      <c r="A1093" s="934"/>
      <c r="B1093" s="827"/>
      <c r="C1093" s="827"/>
      <c r="D1093" s="964" t="s">
        <v>721</v>
      </c>
      <c r="E1093" s="965" t="s">
        <v>599</v>
      </c>
      <c r="F1093" s="835">
        <v>12880</v>
      </c>
      <c r="G1093" s="825">
        <v>884</v>
      </c>
      <c r="H1093" s="963">
        <f t="shared" si="50"/>
        <v>0.0686335403726708</v>
      </c>
    </row>
    <row r="1094" spans="1:8" ht="25.5" customHeight="1">
      <c r="A1094" s="934"/>
      <c r="B1094" s="1368"/>
      <c r="C1094" s="1368"/>
      <c r="D1094" s="964" t="s">
        <v>813</v>
      </c>
      <c r="E1094" s="965" t="s">
        <v>600</v>
      </c>
      <c r="F1094" s="835">
        <v>17000</v>
      </c>
      <c r="G1094" s="825">
        <v>11424</v>
      </c>
      <c r="H1094" s="963">
        <f t="shared" si="50"/>
        <v>0.672</v>
      </c>
    </row>
    <row r="1095" spans="1:8" ht="25.5" customHeight="1">
      <c r="A1095" s="934"/>
      <c r="B1095" s="1368"/>
      <c r="C1095" s="1368"/>
      <c r="D1095" s="964" t="s">
        <v>664</v>
      </c>
      <c r="E1095" s="965" t="s">
        <v>601</v>
      </c>
      <c r="F1095" s="835">
        <v>2000</v>
      </c>
      <c r="G1095" s="825">
        <v>236</v>
      </c>
      <c r="H1095" s="963">
        <f t="shared" si="50"/>
        <v>0.118</v>
      </c>
    </row>
    <row r="1096" spans="1:8" ht="16.5" customHeight="1">
      <c r="A1096" s="934"/>
      <c r="B1096" s="1368"/>
      <c r="C1096" s="1368"/>
      <c r="D1096" s="972" t="s">
        <v>705</v>
      </c>
      <c r="E1096" s="973" t="s">
        <v>604</v>
      </c>
      <c r="F1096" s="985">
        <v>41985</v>
      </c>
      <c r="G1096" s="825">
        <v>35728</v>
      </c>
      <c r="H1096" s="963">
        <f t="shared" si="50"/>
        <v>0.8509705847326426</v>
      </c>
    </row>
    <row r="1097" spans="1:8" ht="16.5" customHeight="1">
      <c r="A1097" s="934"/>
      <c r="B1097" s="827"/>
      <c r="C1097" s="827"/>
      <c r="D1097" s="972" t="s">
        <v>450</v>
      </c>
      <c r="E1097" s="973" t="s">
        <v>604</v>
      </c>
      <c r="F1097" s="835">
        <v>291</v>
      </c>
      <c r="G1097" s="825">
        <v>291</v>
      </c>
      <c r="H1097" s="963">
        <f t="shared" si="50"/>
        <v>1</v>
      </c>
    </row>
    <row r="1098" spans="1:8" ht="16.5" customHeight="1">
      <c r="A1098" s="934"/>
      <c r="B1098" s="1368"/>
      <c r="C1098" s="1368"/>
      <c r="D1098" s="964" t="s">
        <v>725</v>
      </c>
      <c r="E1098" s="965" t="s">
        <v>606</v>
      </c>
      <c r="F1098" s="986">
        <v>19711</v>
      </c>
      <c r="G1098" s="825">
        <v>19711</v>
      </c>
      <c r="H1098" s="963">
        <f t="shared" si="50"/>
        <v>1</v>
      </c>
    </row>
    <row r="1099" spans="1:8" ht="16.5" customHeight="1">
      <c r="A1099" s="934"/>
      <c r="B1099" s="827"/>
      <c r="C1099" s="827"/>
      <c r="D1099" s="972" t="s">
        <v>726</v>
      </c>
      <c r="E1099" s="973" t="s">
        <v>606</v>
      </c>
      <c r="F1099" s="980">
        <v>220</v>
      </c>
      <c r="G1099" s="825">
        <v>220</v>
      </c>
      <c r="H1099" s="987">
        <f t="shared" si="50"/>
        <v>1</v>
      </c>
    </row>
    <row r="1100" spans="1:8" ht="16.5" customHeight="1">
      <c r="A1100" s="934"/>
      <c r="B1100" s="827"/>
      <c r="C1100" s="827"/>
      <c r="D1100" s="1402"/>
      <c r="E1100" s="1518"/>
      <c r="F1100" s="1518"/>
      <c r="G1100" s="1518"/>
      <c r="H1100" s="1519"/>
    </row>
    <row r="1101" spans="1:8" ht="16.5" customHeight="1">
      <c r="A1101" s="934"/>
      <c r="B1101" s="827"/>
      <c r="C1101" s="827"/>
      <c r="D1101" s="1456" t="s">
        <v>630</v>
      </c>
      <c r="E1101" s="1457"/>
      <c r="F1101" s="986">
        <f>SUM(F1102:F1103)</f>
        <v>2183</v>
      </c>
      <c r="G1101" s="988">
        <f>SUM(G1102:G1103)</f>
        <v>740</v>
      </c>
      <c r="H1101" s="840">
        <f t="shared" si="50"/>
        <v>0.3389830508474576</v>
      </c>
    </row>
    <row r="1102" spans="1:8" ht="38.25" customHeight="1">
      <c r="A1102" s="934"/>
      <c r="B1102" s="827"/>
      <c r="C1102" s="827"/>
      <c r="D1102" s="989" t="s">
        <v>296</v>
      </c>
      <c r="E1102" s="990" t="s">
        <v>653</v>
      </c>
      <c r="F1102" s="983">
        <v>2000</v>
      </c>
      <c r="G1102" s="826">
        <v>557</v>
      </c>
      <c r="H1102" s="984">
        <f t="shared" si="50"/>
        <v>0.2785</v>
      </c>
    </row>
    <row r="1103" spans="1:8" ht="38.25" customHeight="1">
      <c r="A1103" s="934"/>
      <c r="B1103" s="827"/>
      <c r="C1103" s="827"/>
      <c r="D1103" s="916" t="s">
        <v>298</v>
      </c>
      <c r="E1103" s="834" t="s">
        <v>637</v>
      </c>
      <c r="F1103" s="983">
        <v>183</v>
      </c>
      <c r="G1103" s="826">
        <v>183</v>
      </c>
      <c r="H1103" s="984">
        <f t="shared" si="50"/>
        <v>1</v>
      </c>
    </row>
    <row r="1104" spans="1:8" ht="16.5" customHeight="1">
      <c r="A1104" s="934"/>
      <c r="B1104" s="827"/>
      <c r="C1104" s="827"/>
      <c r="D1104" s="1520"/>
      <c r="E1104" s="1392"/>
      <c r="F1104" s="1392"/>
      <c r="G1104" s="825"/>
      <c r="H1104" s="963"/>
    </row>
    <row r="1105" spans="1:8" ht="16.5" customHeight="1">
      <c r="A1105" s="934"/>
      <c r="B1105" s="1368"/>
      <c r="C1105" s="1368"/>
      <c r="D1105" s="1491" t="s">
        <v>791</v>
      </c>
      <c r="E1105" s="1492"/>
      <c r="F1105" s="991">
        <f>F1106</f>
        <v>20570</v>
      </c>
      <c r="G1105" s="992">
        <f>G1106</f>
        <v>20562</v>
      </c>
      <c r="H1105" s="963">
        <f t="shared" si="50"/>
        <v>0.9996110841030628</v>
      </c>
    </row>
    <row r="1106" spans="1:8" ht="16.5" customHeight="1">
      <c r="A1106" s="934"/>
      <c r="B1106" s="827"/>
      <c r="C1106" s="827"/>
      <c r="D1106" s="833" t="s">
        <v>420</v>
      </c>
      <c r="E1106" s="834" t="s">
        <v>615</v>
      </c>
      <c r="F1106" s="993">
        <v>20570</v>
      </c>
      <c r="G1106" s="825">
        <v>20562</v>
      </c>
      <c r="H1106" s="963">
        <f t="shared" si="50"/>
        <v>0.9996110841030628</v>
      </c>
    </row>
    <row r="1107" spans="1:8" ht="16.5" customHeight="1">
      <c r="A1107" s="934"/>
      <c r="B1107" s="1494" t="s">
        <v>814</v>
      </c>
      <c r="C1107" s="1494"/>
      <c r="D1107" s="1521" t="s">
        <v>300</v>
      </c>
      <c r="E1107" s="1522"/>
      <c r="F1107" s="877">
        <f>F1108</f>
        <v>10704732</v>
      </c>
      <c r="G1107" s="878">
        <f>G1108</f>
        <v>10504240</v>
      </c>
      <c r="H1107" s="961">
        <f t="shared" si="50"/>
        <v>0.9812707128025251</v>
      </c>
    </row>
    <row r="1108" spans="1:8" ht="16.5" customHeight="1">
      <c r="A1108" s="934"/>
      <c r="B1108" s="827"/>
      <c r="C1108" s="827"/>
      <c r="D1108" s="1502" t="s">
        <v>585</v>
      </c>
      <c r="E1108" s="1503"/>
      <c r="F1108" s="841">
        <f>F1109+F1136</f>
        <v>10704732</v>
      </c>
      <c r="G1108" s="842">
        <f>G1109+G1136</f>
        <v>10504240</v>
      </c>
      <c r="H1108" s="962">
        <f t="shared" si="50"/>
        <v>0.9812707128025251</v>
      </c>
    </row>
    <row r="1109" spans="1:8" ht="15" customHeight="1">
      <c r="A1109" s="934"/>
      <c r="B1109" s="827"/>
      <c r="C1109" s="827"/>
      <c r="D1109" s="1504" t="s">
        <v>586</v>
      </c>
      <c r="E1109" s="1505"/>
      <c r="F1109" s="835">
        <f>F1110+F1117</f>
        <v>10680405</v>
      </c>
      <c r="G1109" s="825">
        <f>G1110+G1117</f>
        <v>10484354</v>
      </c>
      <c r="H1109" s="963">
        <f t="shared" si="50"/>
        <v>0.9816438608835526</v>
      </c>
    </row>
    <row r="1110" spans="1:8" ht="14.25" customHeight="1">
      <c r="A1110" s="934"/>
      <c r="B1110" s="827"/>
      <c r="C1110" s="827"/>
      <c r="D1110" s="1506" t="s">
        <v>397</v>
      </c>
      <c r="E1110" s="1507"/>
      <c r="F1110" s="835">
        <f>SUM(F1111:F1115)</f>
        <v>8056335</v>
      </c>
      <c r="G1110" s="825">
        <f>SUM(G1111:G1115)</f>
        <v>7946866</v>
      </c>
      <c r="H1110" s="963">
        <f t="shared" si="50"/>
        <v>0.9864120595779594</v>
      </c>
    </row>
    <row r="1111" spans="1:8" ht="16.5" customHeight="1">
      <c r="A1111" s="934"/>
      <c r="B1111" s="1368"/>
      <c r="C1111" s="1368"/>
      <c r="D1111" s="964" t="s">
        <v>398</v>
      </c>
      <c r="E1111" s="965" t="s">
        <v>587</v>
      </c>
      <c r="F1111" s="835">
        <v>6310585</v>
      </c>
      <c r="G1111" s="825">
        <v>6228551</v>
      </c>
      <c r="H1111" s="963">
        <f t="shared" si="50"/>
        <v>0.9870005712624107</v>
      </c>
    </row>
    <row r="1112" spans="1:8" ht="16.5" customHeight="1">
      <c r="A1112" s="934"/>
      <c r="B1112" s="1368"/>
      <c r="C1112" s="1368"/>
      <c r="D1112" s="964" t="s">
        <v>399</v>
      </c>
      <c r="E1112" s="965" t="s">
        <v>588</v>
      </c>
      <c r="F1112" s="835">
        <v>501324</v>
      </c>
      <c r="G1112" s="825">
        <v>501322</v>
      </c>
      <c r="H1112" s="963">
        <f t="shared" si="50"/>
        <v>0.9999960105640264</v>
      </c>
    </row>
    <row r="1113" spans="1:8" ht="16.5" customHeight="1">
      <c r="A1113" s="934"/>
      <c r="B1113" s="1368"/>
      <c r="C1113" s="1368"/>
      <c r="D1113" s="972" t="s">
        <v>400</v>
      </c>
      <c r="E1113" s="973" t="s">
        <v>589</v>
      </c>
      <c r="F1113" s="985">
        <v>1127265</v>
      </c>
      <c r="G1113" s="825">
        <v>1101831</v>
      </c>
      <c r="H1113" s="963">
        <f t="shared" si="50"/>
        <v>0.9774374259823555</v>
      </c>
    </row>
    <row r="1114" spans="1:8" ht="16.5" customHeight="1">
      <c r="A1114" s="934"/>
      <c r="B1114" s="1368"/>
      <c r="C1114" s="1368"/>
      <c r="D1114" s="833" t="s">
        <v>401</v>
      </c>
      <c r="E1114" s="834" t="s">
        <v>590</v>
      </c>
      <c r="F1114" s="835">
        <v>114911</v>
      </c>
      <c r="G1114" s="825">
        <v>112912</v>
      </c>
      <c r="H1114" s="963">
        <f t="shared" si="50"/>
        <v>0.9826039282575211</v>
      </c>
    </row>
    <row r="1115" spans="1:8" ht="16.5" customHeight="1">
      <c r="A1115" s="934"/>
      <c r="B1115" s="1368"/>
      <c r="C1115" s="1368"/>
      <c r="D1115" s="833" t="s">
        <v>402</v>
      </c>
      <c r="E1115" s="834" t="s">
        <v>591</v>
      </c>
      <c r="F1115" s="835">
        <v>2250</v>
      </c>
      <c r="G1115" s="825">
        <v>2250</v>
      </c>
      <c r="H1115" s="963">
        <f t="shared" si="50"/>
        <v>1</v>
      </c>
    </row>
    <row r="1116" spans="1:8" ht="16.5" customHeight="1">
      <c r="A1116" s="934"/>
      <c r="B1116" s="827"/>
      <c r="C1116" s="827"/>
      <c r="D1116" s="1469"/>
      <c r="E1116" s="1368"/>
      <c r="F1116" s="1368"/>
      <c r="G1116" s="1368"/>
      <c r="H1116" s="1380"/>
    </row>
    <row r="1117" spans="1:8" ht="15" customHeight="1">
      <c r="A1117" s="934"/>
      <c r="B1117" s="827"/>
      <c r="C1117" s="827"/>
      <c r="D1117" s="1500" t="s">
        <v>592</v>
      </c>
      <c r="E1117" s="1501"/>
      <c r="F1117" s="994">
        <f>SUM(F1118:F1134)</f>
        <v>2624070</v>
      </c>
      <c r="G1117" s="995">
        <f>SUM(G1118:G1134)</f>
        <v>2537488</v>
      </c>
      <c r="H1117" s="963">
        <f aca="true" t="shared" si="51" ref="H1117:H1180">G1117/F1117</f>
        <v>0.9670046911858297</v>
      </c>
    </row>
    <row r="1118" spans="1:8" ht="16.5" customHeight="1">
      <c r="A1118" s="934"/>
      <c r="B1118" s="827"/>
      <c r="C1118" s="827"/>
      <c r="D1118" s="836" t="s">
        <v>403</v>
      </c>
      <c r="E1118" s="837" t="s">
        <v>593</v>
      </c>
      <c r="F1118" s="838">
        <v>35720</v>
      </c>
      <c r="G1118" s="825">
        <v>34961</v>
      </c>
      <c r="H1118" s="963">
        <f t="shared" si="51"/>
        <v>0.9787513997760359</v>
      </c>
    </row>
    <row r="1119" spans="1:8" ht="16.5" customHeight="1">
      <c r="A1119" s="934"/>
      <c r="B1119" s="1368"/>
      <c r="C1119" s="1368"/>
      <c r="D1119" s="964" t="s">
        <v>404</v>
      </c>
      <c r="E1119" s="965" t="s">
        <v>594</v>
      </c>
      <c r="F1119" s="835">
        <v>455721</v>
      </c>
      <c r="G1119" s="825">
        <v>455494</v>
      </c>
      <c r="H1119" s="963">
        <f t="shared" si="51"/>
        <v>0.999501888216694</v>
      </c>
    </row>
    <row r="1120" spans="1:8" ht="16.5" customHeight="1">
      <c r="A1120" s="934"/>
      <c r="B1120" s="1368"/>
      <c r="C1120" s="1368"/>
      <c r="D1120" s="964" t="s">
        <v>465</v>
      </c>
      <c r="E1120" s="965" t="s">
        <v>711</v>
      </c>
      <c r="F1120" s="835">
        <v>225749</v>
      </c>
      <c r="G1120" s="825">
        <v>225589</v>
      </c>
      <c r="H1120" s="963">
        <f t="shared" si="51"/>
        <v>0.999291248244732</v>
      </c>
    </row>
    <row r="1121" spans="1:8" ht="16.5" customHeight="1">
      <c r="A1121" s="934"/>
      <c r="B1121" s="1368"/>
      <c r="C1121" s="1368"/>
      <c r="D1121" s="964" t="s">
        <v>405</v>
      </c>
      <c r="E1121" s="965" t="s">
        <v>595</v>
      </c>
      <c r="F1121" s="835">
        <v>562892</v>
      </c>
      <c r="G1121" s="825">
        <v>511027</v>
      </c>
      <c r="H1121" s="963">
        <f t="shared" si="51"/>
        <v>0.907859767060111</v>
      </c>
    </row>
    <row r="1122" spans="1:8" ht="16.5" customHeight="1">
      <c r="A1122" s="934"/>
      <c r="B1122" s="1368"/>
      <c r="C1122" s="1368"/>
      <c r="D1122" s="964" t="s">
        <v>406</v>
      </c>
      <c r="E1122" s="965" t="s">
        <v>596</v>
      </c>
      <c r="F1122" s="835">
        <v>146500</v>
      </c>
      <c r="G1122" s="825">
        <v>135502</v>
      </c>
      <c r="H1122" s="963">
        <f t="shared" si="51"/>
        <v>0.9249283276450512</v>
      </c>
    </row>
    <row r="1123" spans="1:8" ht="16.5" customHeight="1">
      <c r="A1123" s="934"/>
      <c r="B1123" s="1368"/>
      <c r="C1123" s="1368"/>
      <c r="D1123" s="964" t="s">
        <v>407</v>
      </c>
      <c r="E1123" s="965" t="s">
        <v>597</v>
      </c>
      <c r="F1123" s="835">
        <v>8530</v>
      </c>
      <c r="G1123" s="825">
        <v>5494</v>
      </c>
      <c r="H1123" s="963">
        <f t="shared" si="51"/>
        <v>0.6440797186400938</v>
      </c>
    </row>
    <row r="1124" spans="1:8" ht="16.5" customHeight="1">
      <c r="A1124" s="934"/>
      <c r="B1124" s="1368"/>
      <c r="C1124" s="1368"/>
      <c r="D1124" s="964" t="s">
        <v>408</v>
      </c>
      <c r="E1124" s="965" t="s">
        <v>598</v>
      </c>
      <c r="F1124" s="835">
        <v>320300</v>
      </c>
      <c r="G1124" s="825">
        <v>316313</v>
      </c>
      <c r="H1124" s="963">
        <f t="shared" si="51"/>
        <v>0.9875522947236965</v>
      </c>
    </row>
    <row r="1125" spans="1:8" ht="16.5" customHeight="1">
      <c r="A1125" s="934"/>
      <c r="B1125" s="1368"/>
      <c r="C1125" s="1368"/>
      <c r="D1125" s="964" t="s">
        <v>409</v>
      </c>
      <c r="E1125" s="965" t="s">
        <v>599</v>
      </c>
      <c r="F1125" s="835">
        <v>80030</v>
      </c>
      <c r="G1125" s="825">
        <v>77900</v>
      </c>
      <c r="H1125" s="963">
        <f t="shared" si="51"/>
        <v>0.9733849806322629</v>
      </c>
    </row>
    <row r="1126" spans="1:8" ht="25.5">
      <c r="A1126" s="934"/>
      <c r="B1126" s="1368"/>
      <c r="C1126" s="1368"/>
      <c r="D1126" s="964" t="s">
        <v>410</v>
      </c>
      <c r="E1126" s="965" t="s">
        <v>600</v>
      </c>
      <c r="F1126" s="835">
        <v>3430</v>
      </c>
      <c r="G1126" s="825">
        <v>3136</v>
      </c>
      <c r="H1126" s="963">
        <f t="shared" si="51"/>
        <v>0.9142857142857143</v>
      </c>
    </row>
    <row r="1127" spans="1:8" ht="25.5">
      <c r="A1127" s="934"/>
      <c r="B1127" s="1368"/>
      <c r="C1127" s="1368"/>
      <c r="D1127" s="964" t="s">
        <v>411</v>
      </c>
      <c r="E1127" s="965" t="s">
        <v>601</v>
      </c>
      <c r="F1127" s="835">
        <v>32158</v>
      </c>
      <c r="G1127" s="825">
        <v>28044</v>
      </c>
      <c r="H1127" s="963">
        <f t="shared" si="51"/>
        <v>0.8720691585297593</v>
      </c>
    </row>
    <row r="1128" spans="1:8" ht="25.5">
      <c r="A1128" s="934"/>
      <c r="B1128" s="1368"/>
      <c r="C1128" s="1368"/>
      <c r="D1128" s="964" t="s">
        <v>413</v>
      </c>
      <c r="E1128" s="965" t="s">
        <v>603</v>
      </c>
      <c r="F1128" s="835">
        <v>343410</v>
      </c>
      <c r="G1128" s="825">
        <v>340832</v>
      </c>
      <c r="H1128" s="963">
        <f t="shared" si="51"/>
        <v>0.9924929384700504</v>
      </c>
    </row>
    <row r="1129" spans="1:8" ht="16.5" customHeight="1">
      <c r="A1129" s="934"/>
      <c r="B1129" s="1368"/>
      <c r="C1129" s="1368"/>
      <c r="D1129" s="964" t="s">
        <v>414</v>
      </c>
      <c r="E1129" s="965" t="s">
        <v>604</v>
      </c>
      <c r="F1129" s="835">
        <v>20400</v>
      </c>
      <c r="G1129" s="825">
        <v>17820</v>
      </c>
      <c r="H1129" s="963">
        <f t="shared" si="51"/>
        <v>0.8735294117647059</v>
      </c>
    </row>
    <row r="1130" spans="1:8" ht="16.5" customHeight="1">
      <c r="A1130" s="934"/>
      <c r="B1130" s="1368"/>
      <c r="C1130" s="1368"/>
      <c r="D1130" s="964" t="s">
        <v>415</v>
      </c>
      <c r="E1130" s="965" t="s">
        <v>605</v>
      </c>
      <c r="F1130" s="835">
        <v>19029</v>
      </c>
      <c r="G1130" s="825">
        <v>18985</v>
      </c>
      <c r="H1130" s="963">
        <f t="shared" si="51"/>
        <v>0.9976877397656209</v>
      </c>
    </row>
    <row r="1131" spans="1:8" ht="16.5" customHeight="1">
      <c r="A1131" s="934"/>
      <c r="B1131" s="1368"/>
      <c r="C1131" s="1368"/>
      <c r="D1131" s="964" t="s">
        <v>416</v>
      </c>
      <c r="E1131" s="965" t="s">
        <v>606</v>
      </c>
      <c r="F1131" s="835">
        <v>353054</v>
      </c>
      <c r="G1131" s="825">
        <v>353053</v>
      </c>
      <c r="H1131" s="963">
        <f t="shared" si="51"/>
        <v>0.9999971675720994</v>
      </c>
    </row>
    <row r="1132" spans="1:8" ht="16.5" customHeight="1">
      <c r="A1132" s="934"/>
      <c r="B1132" s="827"/>
      <c r="C1132" s="827"/>
      <c r="D1132" s="964" t="s">
        <v>418</v>
      </c>
      <c r="E1132" s="965" t="s">
        <v>610</v>
      </c>
      <c r="F1132" s="835">
        <v>1900</v>
      </c>
      <c r="G1132" s="825">
        <v>1771</v>
      </c>
      <c r="H1132" s="963">
        <f t="shared" si="51"/>
        <v>0.9321052631578948</v>
      </c>
    </row>
    <row r="1133" spans="1:8" ht="16.5" customHeight="1">
      <c r="A1133" s="934"/>
      <c r="B1133" s="827"/>
      <c r="C1133" s="827"/>
      <c r="D1133" s="972" t="s">
        <v>458</v>
      </c>
      <c r="E1133" s="973" t="s">
        <v>644</v>
      </c>
      <c r="F1133" s="985">
        <v>647</v>
      </c>
      <c r="G1133" s="996">
        <v>647</v>
      </c>
      <c r="H1133" s="987">
        <f t="shared" si="51"/>
        <v>1</v>
      </c>
    </row>
    <row r="1134" spans="1:8" ht="16.5" customHeight="1">
      <c r="A1134" s="934"/>
      <c r="B1134" s="1368"/>
      <c r="C1134" s="1368"/>
      <c r="D1134" s="972" t="s">
        <v>419</v>
      </c>
      <c r="E1134" s="973" t="s">
        <v>613</v>
      </c>
      <c r="F1134" s="985">
        <v>14600</v>
      </c>
      <c r="G1134" s="996">
        <v>10920</v>
      </c>
      <c r="H1134" s="987">
        <f t="shared" si="51"/>
        <v>0.7479452054794521</v>
      </c>
    </row>
    <row r="1135" spans="1:8" ht="16.5" customHeight="1">
      <c r="A1135" s="934"/>
      <c r="B1135" s="827"/>
      <c r="C1135" s="827"/>
      <c r="D1135" s="1402"/>
      <c r="E1135" s="1518"/>
      <c r="F1135" s="1518"/>
      <c r="G1135" s="1518"/>
      <c r="H1135" s="1519"/>
    </row>
    <row r="1136" spans="1:8" ht="16.5" customHeight="1">
      <c r="A1136" s="934"/>
      <c r="B1136" s="827"/>
      <c r="C1136" s="827"/>
      <c r="D1136" s="1456" t="s">
        <v>791</v>
      </c>
      <c r="E1136" s="1457"/>
      <c r="F1136" s="838">
        <f>F1137</f>
        <v>24327</v>
      </c>
      <c r="G1136" s="839">
        <f>G1137</f>
        <v>19886</v>
      </c>
      <c r="H1136" s="840">
        <f t="shared" si="51"/>
        <v>0.8174456365355367</v>
      </c>
    </row>
    <row r="1137" spans="1:8" ht="16.5" customHeight="1">
      <c r="A1137" s="934"/>
      <c r="B1137" s="827"/>
      <c r="C1137" s="827"/>
      <c r="D1137" s="1022" t="s">
        <v>420</v>
      </c>
      <c r="E1137" s="1007" t="s">
        <v>615</v>
      </c>
      <c r="F1137" s="1125">
        <v>24327</v>
      </c>
      <c r="G1137" s="1126">
        <v>19886</v>
      </c>
      <c r="H1137" s="1127">
        <f t="shared" si="51"/>
        <v>0.8174456365355367</v>
      </c>
    </row>
    <row r="1138" spans="1:8" ht="16.5" customHeight="1">
      <c r="A1138" s="934"/>
      <c r="B1138" s="1523" t="s">
        <v>815</v>
      </c>
      <c r="C1138" s="1523"/>
      <c r="D1138" s="1454" t="s">
        <v>15</v>
      </c>
      <c r="E1138" s="1455"/>
      <c r="F1138" s="877">
        <f>F1139+F1199</f>
        <v>39972393</v>
      </c>
      <c r="G1138" s="878">
        <f>G1139+G1199</f>
        <v>33167863</v>
      </c>
      <c r="H1138" s="880">
        <f t="shared" si="51"/>
        <v>0.8297692609997105</v>
      </c>
    </row>
    <row r="1139" spans="1:8" ht="16.5" customHeight="1">
      <c r="A1139" s="934"/>
      <c r="B1139" s="827"/>
      <c r="C1139" s="827"/>
      <c r="D1139" s="1502" t="s">
        <v>585</v>
      </c>
      <c r="E1139" s="1503"/>
      <c r="F1139" s="841">
        <f>F1140+F1155+F1159+F1164</f>
        <v>38739315</v>
      </c>
      <c r="G1139" s="842">
        <f>G1140+G1155+G1159+G1164</f>
        <v>32060719</v>
      </c>
      <c r="H1139" s="962">
        <f t="shared" si="51"/>
        <v>0.8276015980148332</v>
      </c>
    </row>
    <row r="1140" spans="1:8" ht="16.5" customHeight="1">
      <c r="A1140" s="934"/>
      <c r="B1140" s="827"/>
      <c r="C1140" s="827"/>
      <c r="D1140" s="1504" t="s">
        <v>586</v>
      </c>
      <c r="E1140" s="1505"/>
      <c r="F1140" s="835">
        <f>F1141+F1147</f>
        <v>554387</v>
      </c>
      <c r="G1140" s="825">
        <f>G1141+G1147</f>
        <v>529579</v>
      </c>
      <c r="H1140" s="963">
        <f t="shared" si="51"/>
        <v>0.9552514759545228</v>
      </c>
    </row>
    <row r="1141" spans="1:8" ht="16.5" customHeight="1">
      <c r="A1141" s="934"/>
      <c r="B1141" s="827"/>
      <c r="C1141" s="827"/>
      <c r="D1141" s="1506" t="s">
        <v>397</v>
      </c>
      <c r="E1141" s="1507"/>
      <c r="F1141" s="835">
        <f>SUM(F1142:F1145)</f>
        <v>8925</v>
      </c>
      <c r="G1141" s="825">
        <f>SUM(G1142:G1145)</f>
        <v>5560</v>
      </c>
      <c r="H1141" s="963">
        <f t="shared" si="51"/>
        <v>0.62296918767507</v>
      </c>
    </row>
    <row r="1142" spans="1:8" ht="16.5" customHeight="1">
      <c r="A1142" s="934"/>
      <c r="B1142" s="1368"/>
      <c r="C1142" s="1368"/>
      <c r="D1142" s="964" t="s">
        <v>398</v>
      </c>
      <c r="E1142" s="965" t="s">
        <v>587</v>
      </c>
      <c r="F1142" s="835">
        <v>810</v>
      </c>
      <c r="G1142" s="825">
        <v>0</v>
      </c>
      <c r="H1142" s="963">
        <f t="shared" si="51"/>
        <v>0</v>
      </c>
    </row>
    <row r="1143" spans="1:8" ht="16.5" customHeight="1">
      <c r="A1143" s="934"/>
      <c r="B1143" s="827"/>
      <c r="C1143" s="827"/>
      <c r="D1143" s="964" t="s">
        <v>400</v>
      </c>
      <c r="E1143" s="965" t="s">
        <v>589</v>
      </c>
      <c r="F1143" s="835">
        <v>396</v>
      </c>
      <c r="G1143" s="825">
        <v>0</v>
      </c>
      <c r="H1143" s="963">
        <f t="shared" si="51"/>
        <v>0</v>
      </c>
    </row>
    <row r="1144" spans="1:8" ht="16.5" customHeight="1">
      <c r="A1144" s="934"/>
      <c r="B1144" s="827"/>
      <c r="C1144" s="827"/>
      <c r="D1144" s="964" t="s">
        <v>401</v>
      </c>
      <c r="E1144" s="965" t="s">
        <v>590</v>
      </c>
      <c r="F1144" s="835">
        <v>19</v>
      </c>
      <c r="G1144" s="825">
        <v>0</v>
      </c>
      <c r="H1144" s="963">
        <f t="shared" si="51"/>
        <v>0</v>
      </c>
    </row>
    <row r="1145" spans="1:8" ht="16.5" customHeight="1">
      <c r="A1145" s="934"/>
      <c r="B1145" s="827"/>
      <c r="C1145" s="827"/>
      <c r="D1145" s="964" t="s">
        <v>402</v>
      </c>
      <c r="E1145" s="965" t="s">
        <v>591</v>
      </c>
      <c r="F1145" s="835">
        <v>7700</v>
      </c>
      <c r="G1145" s="825">
        <v>5560</v>
      </c>
      <c r="H1145" s="963">
        <f t="shared" si="51"/>
        <v>0.7220779220779221</v>
      </c>
    </row>
    <row r="1146" spans="1:8" ht="16.5" customHeight="1">
      <c r="A1146" s="934"/>
      <c r="B1146" s="827"/>
      <c r="C1146" s="827"/>
      <c r="D1146" s="1469"/>
      <c r="E1146" s="1368"/>
      <c r="F1146" s="1368"/>
      <c r="G1146" s="1368"/>
      <c r="H1146" s="1380"/>
    </row>
    <row r="1147" spans="1:8" ht="16.5" customHeight="1">
      <c r="A1147" s="934"/>
      <c r="B1147" s="827"/>
      <c r="C1147" s="827"/>
      <c r="D1147" s="1500" t="s">
        <v>592</v>
      </c>
      <c r="E1147" s="1501"/>
      <c r="F1147" s="835">
        <f>SUM(F1148:F1153)</f>
        <v>545462</v>
      </c>
      <c r="G1147" s="825">
        <f>SUM(G1148:G1153)</f>
        <v>524019</v>
      </c>
      <c r="H1147" s="963">
        <f t="shared" si="51"/>
        <v>0.9606883705922685</v>
      </c>
    </row>
    <row r="1148" spans="1:8" ht="16.5" customHeight="1">
      <c r="A1148" s="934"/>
      <c r="B1148" s="827"/>
      <c r="C1148" s="827"/>
      <c r="D1148" s="964" t="s">
        <v>404</v>
      </c>
      <c r="E1148" s="965" t="s">
        <v>594</v>
      </c>
      <c r="F1148" s="835">
        <v>13918</v>
      </c>
      <c r="G1148" s="825">
        <v>742</v>
      </c>
      <c r="H1148" s="963">
        <f>G1148/F1148</f>
        <v>0.053312257508262684</v>
      </c>
    </row>
    <row r="1149" spans="1:8" ht="16.5" customHeight="1">
      <c r="A1149" s="934"/>
      <c r="B1149" s="827"/>
      <c r="C1149" s="827"/>
      <c r="D1149" s="964" t="s">
        <v>405</v>
      </c>
      <c r="E1149" s="965" t="s">
        <v>595</v>
      </c>
      <c r="F1149" s="835">
        <v>1895</v>
      </c>
      <c r="G1149" s="825">
        <v>1876</v>
      </c>
      <c r="H1149" s="963">
        <f>G1149/F1149</f>
        <v>0.9899736147757255</v>
      </c>
    </row>
    <row r="1150" spans="1:8" ht="16.5" customHeight="1">
      <c r="A1150" s="934"/>
      <c r="B1150" s="827"/>
      <c r="C1150" s="827"/>
      <c r="D1150" s="964" t="s">
        <v>408</v>
      </c>
      <c r="E1150" s="965" t="s">
        <v>598</v>
      </c>
      <c r="F1150" s="835">
        <v>17234</v>
      </c>
      <c r="G1150" s="825">
        <v>8987</v>
      </c>
      <c r="H1150" s="963">
        <f t="shared" si="51"/>
        <v>0.5214691888128119</v>
      </c>
    </row>
    <row r="1151" spans="1:8" ht="16.5" customHeight="1">
      <c r="A1151" s="934"/>
      <c r="B1151" s="827"/>
      <c r="C1151" s="827"/>
      <c r="D1151" s="964" t="s">
        <v>409</v>
      </c>
      <c r="E1151" s="965" t="s">
        <v>599</v>
      </c>
      <c r="F1151" s="835">
        <v>80</v>
      </c>
      <c r="G1151" s="825">
        <v>80</v>
      </c>
      <c r="H1151" s="963">
        <f t="shared" si="51"/>
        <v>1</v>
      </c>
    </row>
    <row r="1152" spans="1:8" ht="31.5" customHeight="1">
      <c r="A1152" s="934"/>
      <c r="B1152" s="827"/>
      <c r="C1152" s="827"/>
      <c r="D1152" s="964" t="s">
        <v>411</v>
      </c>
      <c r="E1152" s="965" t="s">
        <v>601</v>
      </c>
      <c r="F1152" s="835">
        <v>254</v>
      </c>
      <c r="G1152" s="825">
        <v>253</v>
      </c>
      <c r="H1152" s="963">
        <f t="shared" si="51"/>
        <v>0.9960629921259843</v>
      </c>
    </row>
    <row r="1153" spans="1:8" ht="16.5" customHeight="1">
      <c r="A1153" s="934"/>
      <c r="B1153" s="827"/>
      <c r="C1153" s="827"/>
      <c r="D1153" s="964" t="s">
        <v>416</v>
      </c>
      <c r="E1153" s="965" t="s">
        <v>606</v>
      </c>
      <c r="F1153" s="835">
        <v>512081</v>
      </c>
      <c r="G1153" s="825">
        <v>512081</v>
      </c>
      <c r="H1153" s="963">
        <f t="shared" si="51"/>
        <v>1</v>
      </c>
    </row>
    <row r="1154" spans="1:8" ht="16.5" customHeight="1">
      <c r="A1154" s="934"/>
      <c r="B1154" s="827"/>
      <c r="C1154" s="827"/>
      <c r="D1154" s="1469"/>
      <c r="E1154" s="1368"/>
      <c r="F1154" s="1368"/>
      <c r="G1154" s="1368"/>
      <c r="H1154" s="1380"/>
    </row>
    <row r="1155" spans="1:8" ht="16.5" customHeight="1">
      <c r="A1155" s="934"/>
      <c r="B1155" s="827"/>
      <c r="C1155" s="827"/>
      <c r="D1155" s="1508" t="s">
        <v>789</v>
      </c>
      <c r="E1155" s="1509"/>
      <c r="F1155" s="835">
        <f>SUM(F1156:F1157)</f>
        <v>4844628</v>
      </c>
      <c r="G1155" s="825">
        <f>SUM(G1156:G1157)</f>
        <v>4662602</v>
      </c>
      <c r="H1155" s="963">
        <f t="shared" si="51"/>
        <v>0.9624272493161498</v>
      </c>
    </row>
    <row r="1156" spans="1:8" ht="39" customHeight="1">
      <c r="A1156" s="934"/>
      <c r="B1156" s="827"/>
      <c r="C1156" s="827"/>
      <c r="D1156" s="997" t="s">
        <v>296</v>
      </c>
      <c r="E1156" s="998" t="s">
        <v>653</v>
      </c>
      <c r="F1156" s="906">
        <v>4745085</v>
      </c>
      <c r="G1156" s="999">
        <v>4563073</v>
      </c>
      <c r="H1156" s="984">
        <f t="shared" si="51"/>
        <v>0.9616419937682886</v>
      </c>
    </row>
    <row r="1157" spans="1:8" ht="39" customHeight="1">
      <c r="A1157" s="934"/>
      <c r="B1157" s="827"/>
      <c r="C1157" s="827"/>
      <c r="D1157" s="1000" t="s">
        <v>298</v>
      </c>
      <c r="E1157" s="1001" t="s">
        <v>637</v>
      </c>
      <c r="F1157" s="1002">
        <v>99543</v>
      </c>
      <c r="G1157" s="1003">
        <v>99529</v>
      </c>
      <c r="H1157" s="1004">
        <f t="shared" si="51"/>
        <v>0.9998593572626905</v>
      </c>
    </row>
    <row r="1158" spans="1:8" ht="16.5" customHeight="1">
      <c r="A1158" s="934"/>
      <c r="B1158" s="827"/>
      <c r="C1158" s="827"/>
      <c r="D1158" s="1402"/>
      <c r="E1158" s="1518"/>
      <c r="F1158" s="1518"/>
      <c r="G1158" s="1518"/>
      <c r="H1158" s="1519"/>
    </row>
    <row r="1159" spans="1:8" ht="16.5" customHeight="1">
      <c r="A1159" s="934"/>
      <c r="B1159" s="827"/>
      <c r="C1159" s="827"/>
      <c r="D1159" s="1456" t="s">
        <v>791</v>
      </c>
      <c r="E1159" s="1457"/>
      <c r="F1159" s="838">
        <f>SUM(F1160:F1162)</f>
        <v>354810</v>
      </c>
      <c r="G1159" s="825">
        <f>SUM(G1160:G1162)</f>
        <v>327700</v>
      </c>
      <c r="H1159" s="840">
        <f t="shared" si="51"/>
        <v>0.9235929088808095</v>
      </c>
    </row>
    <row r="1160" spans="1:8" ht="16.5" customHeight="1">
      <c r="A1160" s="934"/>
      <c r="B1160" s="827"/>
      <c r="C1160" s="827"/>
      <c r="D1160" s="964" t="s">
        <v>420</v>
      </c>
      <c r="E1160" s="965" t="s">
        <v>615</v>
      </c>
      <c r="F1160" s="835">
        <v>54810</v>
      </c>
      <c r="G1160" s="825">
        <v>32800</v>
      </c>
      <c r="H1160" s="963">
        <f t="shared" si="51"/>
        <v>0.5984309432585294</v>
      </c>
    </row>
    <row r="1161" spans="1:8" ht="16.5" customHeight="1">
      <c r="A1161" s="934"/>
      <c r="B1161" s="827"/>
      <c r="C1161" s="827"/>
      <c r="D1161" s="964" t="s">
        <v>816</v>
      </c>
      <c r="E1161" s="965" t="s">
        <v>817</v>
      </c>
      <c r="F1161" s="835">
        <v>100000</v>
      </c>
      <c r="G1161" s="825">
        <v>99900</v>
      </c>
      <c r="H1161" s="963">
        <f t="shared" si="51"/>
        <v>0.999</v>
      </c>
    </row>
    <row r="1162" spans="1:8" ht="16.5" customHeight="1">
      <c r="A1162" s="934"/>
      <c r="B1162" s="827"/>
      <c r="C1162" s="827"/>
      <c r="D1162" s="964" t="s">
        <v>800</v>
      </c>
      <c r="E1162" s="965" t="s">
        <v>801</v>
      </c>
      <c r="F1162" s="835">
        <v>200000</v>
      </c>
      <c r="G1162" s="825">
        <v>195000</v>
      </c>
      <c r="H1162" s="963">
        <f t="shared" si="51"/>
        <v>0.975</v>
      </c>
    </row>
    <row r="1163" spans="1:8" ht="16.5" customHeight="1">
      <c r="A1163" s="934"/>
      <c r="B1163" s="827"/>
      <c r="C1163" s="827"/>
      <c r="D1163" s="1469"/>
      <c r="E1163" s="1368"/>
      <c r="F1163" s="1368"/>
      <c r="G1163" s="1368"/>
      <c r="H1163" s="1380"/>
    </row>
    <row r="1164" spans="1:8" ht="19.5" customHeight="1">
      <c r="A1164" s="934"/>
      <c r="B1164" s="827"/>
      <c r="C1164" s="827"/>
      <c r="D1164" s="1504" t="s">
        <v>635</v>
      </c>
      <c r="E1164" s="1505"/>
      <c r="F1164" s="835">
        <f>SUM(F1165:F1197)</f>
        <v>32985490</v>
      </c>
      <c r="G1164" s="835">
        <f>SUM(G1165:G1197)</f>
        <v>26540838</v>
      </c>
      <c r="H1164" s="963">
        <f t="shared" si="51"/>
        <v>0.804621607864549</v>
      </c>
    </row>
    <row r="1165" spans="1:8" ht="39" customHeight="1">
      <c r="A1165" s="934"/>
      <c r="B1165" s="827"/>
      <c r="C1165" s="827"/>
      <c r="D1165" s="997" t="s">
        <v>293</v>
      </c>
      <c r="E1165" s="998" t="s">
        <v>653</v>
      </c>
      <c r="F1165" s="906">
        <v>30302349</v>
      </c>
      <c r="G1165" s="826">
        <v>24362755</v>
      </c>
      <c r="H1165" s="963">
        <f t="shared" si="51"/>
        <v>0.8039889910844865</v>
      </c>
    </row>
    <row r="1166" spans="1:8" ht="43.5" customHeight="1">
      <c r="A1166" s="934"/>
      <c r="B1166" s="827"/>
      <c r="C1166" s="827"/>
      <c r="D1166" s="997" t="s">
        <v>296</v>
      </c>
      <c r="E1166" s="998" t="s">
        <v>653</v>
      </c>
      <c r="F1166" s="906">
        <v>663708</v>
      </c>
      <c r="G1166" s="826">
        <v>483616</v>
      </c>
      <c r="H1166" s="984">
        <f t="shared" si="51"/>
        <v>0.7286577832420281</v>
      </c>
    </row>
    <row r="1167" spans="1:8" ht="57" customHeight="1">
      <c r="A1167" s="934"/>
      <c r="B1167" s="827"/>
      <c r="C1167" s="827"/>
      <c r="D1167" s="997" t="s">
        <v>305</v>
      </c>
      <c r="E1167" s="998" t="s">
        <v>637</v>
      </c>
      <c r="F1167" s="906">
        <v>22</v>
      </c>
      <c r="G1167" s="826">
        <v>21</v>
      </c>
      <c r="H1167" s="984">
        <f t="shared" si="51"/>
        <v>0.9545454545454546</v>
      </c>
    </row>
    <row r="1168" spans="1:8" ht="59.25" customHeight="1">
      <c r="A1168" s="934"/>
      <c r="B1168" s="827"/>
      <c r="C1168" s="827"/>
      <c r="D1168" s="997" t="s">
        <v>298</v>
      </c>
      <c r="E1168" s="998" t="s">
        <v>637</v>
      </c>
      <c r="F1168" s="906">
        <v>80</v>
      </c>
      <c r="G1168" s="826">
        <v>80</v>
      </c>
      <c r="H1168" s="984">
        <f t="shared" si="51"/>
        <v>1</v>
      </c>
    </row>
    <row r="1169" spans="1:8" ht="16.5" customHeight="1">
      <c r="A1169" s="934"/>
      <c r="B1169" s="1368"/>
      <c r="C1169" s="1368"/>
      <c r="D1169" s="964" t="s">
        <v>683</v>
      </c>
      <c r="E1169" s="965" t="s">
        <v>587</v>
      </c>
      <c r="F1169" s="835">
        <v>689195</v>
      </c>
      <c r="G1169" s="825">
        <v>571476</v>
      </c>
      <c r="H1169" s="963">
        <f t="shared" si="51"/>
        <v>0.8291934793490957</v>
      </c>
    </row>
    <row r="1170" spans="1:8" ht="16.5" customHeight="1">
      <c r="A1170" s="934"/>
      <c r="B1170" s="1368"/>
      <c r="C1170" s="1368"/>
      <c r="D1170" s="964" t="s">
        <v>428</v>
      </c>
      <c r="E1170" s="965" t="s">
        <v>587</v>
      </c>
      <c r="F1170" s="835">
        <v>121624</v>
      </c>
      <c r="G1170" s="825">
        <v>100849</v>
      </c>
      <c r="H1170" s="963">
        <f t="shared" si="51"/>
        <v>0.8291866736828257</v>
      </c>
    </row>
    <row r="1171" spans="1:8" ht="16.5" customHeight="1">
      <c r="A1171" s="934"/>
      <c r="B1171" s="827"/>
      <c r="C1171" s="827"/>
      <c r="D1171" s="964" t="s">
        <v>658</v>
      </c>
      <c r="E1171" s="965" t="s">
        <v>588</v>
      </c>
      <c r="F1171" s="835">
        <v>51154</v>
      </c>
      <c r="G1171" s="825">
        <v>42387</v>
      </c>
      <c r="H1171" s="963">
        <f t="shared" si="51"/>
        <v>0.8286155530359307</v>
      </c>
    </row>
    <row r="1172" spans="1:8" ht="16.5" customHeight="1">
      <c r="A1172" s="934"/>
      <c r="B1172" s="827"/>
      <c r="C1172" s="827"/>
      <c r="D1172" s="964" t="s">
        <v>430</v>
      </c>
      <c r="E1172" s="965" t="s">
        <v>588</v>
      </c>
      <c r="F1172" s="835">
        <v>9027</v>
      </c>
      <c r="G1172" s="825">
        <v>7480</v>
      </c>
      <c r="H1172" s="963">
        <f t="shared" si="51"/>
        <v>0.8286252354048964</v>
      </c>
    </row>
    <row r="1173" spans="1:8" ht="16.5" customHeight="1">
      <c r="A1173" s="934"/>
      <c r="B1173" s="1368"/>
      <c r="C1173" s="1368"/>
      <c r="D1173" s="964" t="s">
        <v>659</v>
      </c>
      <c r="E1173" s="965" t="s">
        <v>589</v>
      </c>
      <c r="F1173" s="835">
        <v>127266</v>
      </c>
      <c r="G1173" s="825">
        <v>103459</v>
      </c>
      <c r="H1173" s="963">
        <f t="shared" si="51"/>
        <v>0.8129351122845064</v>
      </c>
    </row>
    <row r="1174" spans="1:8" ht="16.5" customHeight="1">
      <c r="A1174" s="934"/>
      <c r="B1174" s="1368"/>
      <c r="C1174" s="1368"/>
      <c r="D1174" s="964" t="s">
        <v>432</v>
      </c>
      <c r="E1174" s="965" t="s">
        <v>589</v>
      </c>
      <c r="F1174" s="835">
        <v>22459</v>
      </c>
      <c r="G1174" s="825">
        <v>18256</v>
      </c>
      <c r="H1174" s="963">
        <f t="shared" si="51"/>
        <v>0.8128589874883121</v>
      </c>
    </row>
    <row r="1175" spans="1:8" ht="16.5" customHeight="1">
      <c r="A1175" s="934"/>
      <c r="B1175" s="1368"/>
      <c r="C1175" s="1368"/>
      <c r="D1175" s="964" t="s">
        <v>660</v>
      </c>
      <c r="E1175" s="965" t="s">
        <v>590</v>
      </c>
      <c r="F1175" s="835">
        <v>18139</v>
      </c>
      <c r="G1175" s="825">
        <v>14534</v>
      </c>
      <c r="H1175" s="963">
        <f t="shared" si="51"/>
        <v>0.8012569601411323</v>
      </c>
    </row>
    <row r="1176" spans="1:8" ht="16.5" customHeight="1">
      <c r="A1176" s="934"/>
      <c r="B1176" s="1368"/>
      <c r="C1176" s="1368"/>
      <c r="D1176" s="964" t="s">
        <v>434</v>
      </c>
      <c r="E1176" s="965" t="s">
        <v>590</v>
      </c>
      <c r="F1176" s="835">
        <v>3201</v>
      </c>
      <c r="G1176" s="825">
        <v>2565</v>
      </c>
      <c r="H1176" s="963">
        <f t="shared" si="51"/>
        <v>0.8013120899718837</v>
      </c>
    </row>
    <row r="1177" spans="1:8" ht="16.5" customHeight="1">
      <c r="A1177" s="934"/>
      <c r="B1177" s="1368"/>
      <c r="C1177" s="1368"/>
      <c r="D1177" s="964" t="s">
        <v>684</v>
      </c>
      <c r="E1177" s="965" t="s">
        <v>594</v>
      </c>
      <c r="F1177" s="835">
        <v>7650</v>
      </c>
      <c r="G1177" s="825">
        <v>5258</v>
      </c>
      <c r="H1177" s="963">
        <f t="shared" si="51"/>
        <v>0.6873202614379085</v>
      </c>
    </row>
    <row r="1178" spans="1:8" ht="16.5" customHeight="1">
      <c r="A1178" s="934"/>
      <c r="B1178" s="1368"/>
      <c r="C1178" s="1368"/>
      <c r="D1178" s="964" t="s">
        <v>438</v>
      </c>
      <c r="E1178" s="965" t="s">
        <v>594</v>
      </c>
      <c r="F1178" s="835">
        <v>1350</v>
      </c>
      <c r="G1178" s="825">
        <v>928</v>
      </c>
      <c r="H1178" s="963">
        <f t="shared" si="51"/>
        <v>0.6874074074074074</v>
      </c>
    </row>
    <row r="1179" spans="1:8" ht="16.5" customHeight="1">
      <c r="A1179" s="934"/>
      <c r="B1179" s="1368"/>
      <c r="C1179" s="1368"/>
      <c r="D1179" s="964" t="s">
        <v>663</v>
      </c>
      <c r="E1179" s="965" t="s">
        <v>598</v>
      </c>
      <c r="F1179" s="835">
        <v>746074</v>
      </c>
      <c r="G1179" s="825">
        <v>638801</v>
      </c>
      <c r="H1179" s="963">
        <f t="shared" si="51"/>
        <v>0.8562166755576525</v>
      </c>
    </row>
    <row r="1180" spans="1:8" ht="16.5" customHeight="1">
      <c r="A1180" s="934"/>
      <c r="B1180" s="1368"/>
      <c r="C1180" s="1368"/>
      <c r="D1180" s="964" t="s">
        <v>442</v>
      </c>
      <c r="E1180" s="965" t="s">
        <v>598</v>
      </c>
      <c r="F1180" s="835">
        <v>131660</v>
      </c>
      <c r="G1180" s="825">
        <v>112730</v>
      </c>
      <c r="H1180" s="963">
        <f t="shared" si="51"/>
        <v>0.8562205681300319</v>
      </c>
    </row>
    <row r="1181" spans="1:8" ht="16.5" customHeight="1">
      <c r="A1181" s="934"/>
      <c r="B1181" s="1368"/>
      <c r="C1181" s="1368"/>
      <c r="D1181" s="964" t="s">
        <v>721</v>
      </c>
      <c r="E1181" s="965" t="s">
        <v>599</v>
      </c>
      <c r="F1181" s="835">
        <v>2040</v>
      </c>
      <c r="G1181" s="825">
        <v>1730</v>
      </c>
      <c r="H1181" s="963">
        <f aca="true" t="shared" si="52" ref="H1181:H1244">G1181/F1181</f>
        <v>0.8480392156862745</v>
      </c>
    </row>
    <row r="1182" spans="1:8" ht="16.5" customHeight="1">
      <c r="A1182" s="934"/>
      <c r="B1182" s="1368"/>
      <c r="C1182" s="1368"/>
      <c r="D1182" s="964" t="s">
        <v>444</v>
      </c>
      <c r="E1182" s="965" t="s">
        <v>599</v>
      </c>
      <c r="F1182" s="835">
        <v>360</v>
      </c>
      <c r="G1182" s="825">
        <v>305</v>
      </c>
      <c r="H1182" s="963">
        <f t="shared" si="52"/>
        <v>0.8472222222222222</v>
      </c>
    </row>
    <row r="1183" spans="1:8" ht="29.25" customHeight="1">
      <c r="A1183" s="934"/>
      <c r="B1183" s="1368"/>
      <c r="C1183" s="1368"/>
      <c r="D1183" s="964" t="s">
        <v>813</v>
      </c>
      <c r="E1183" s="965" t="s">
        <v>600</v>
      </c>
      <c r="F1183" s="835">
        <v>510</v>
      </c>
      <c r="G1183" s="825">
        <v>491</v>
      </c>
      <c r="H1183" s="963">
        <f t="shared" si="52"/>
        <v>0.9627450980392157</v>
      </c>
    </row>
    <row r="1184" spans="1:8" ht="27" customHeight="1">
      <c r="A1184" s="934"/>
      <c r="B1184" s="1368"/>
      <c r="C1184" s="1368"/>
      <c r="D1184" s="964" t="s">
        <v>446</v>
      </c>
      <c r="E1184" s="965" t="s">
        <v>600</v>
      </c>
      <c r="F1184" s="835">
        <v>90</v>
      </c>
      <c r="G1184" s="825">
        <v>87</v>
      </c>
      <c r="H1184" s="963">
        <f t="shared" si="52"/>
        <v>0.9666666666666667</v>
      </c>
    </row>
    <row r="1185" spans="1:8" ht="30" customHeight="1">
      <c r="A1185" s="934"/>
      <c r="B1185" s="1368"/>
      <c r="C1185" s="1368"/>
      <c r="D1185" s="964" t="s">
        <v>664</v>
      </c>
      <c r="E1185" s="965" t="s">
        <v>601</v>
      </c>
      <c r="F1185" s="835">
        <v>5185</v>
      </c>
      <c r="G1185" s="825">
        <v>4198</v>
      </c>
      <c r="H1185" s="963">
        <f t="shared" si="52"/>
        <v>0.8096432015429122</v>
      </c>
    </row>
    <row r="1186" spans="1:8" ht="30" customHeight="1">
      <c r="A1186" s="934"/>
      <c r="B1186" s="1368"/>
      <c r="C1186" s="1368"/>
      <c r="D1186" s="964" t="s">
        <v>665</v>
      </c>
      <c r="E1186" s="965" t="s">
        <v>601</v>
      </c>
      <c r="F1186" s="835">
        <v>915</v>
      </c>
      <c r="G1186" s="825">
        <v>741</v>
      </c>
      <c r="H1186" s="963">
        <f t="shared" si="52"/>
        <v>0.8098360655737705</v>
      </c>
    </row>
    <row r="1187" spans="1:8" ht="12.75">
      <c r="A1187" s="934"/>
      <c r="B1187" s="827"/>
      <c r="C1187" s="827"/>
      <c r="D1187" s="972" t="s">
        <v>722</v>
      </c>
      <c r="E1187" s="973" t="s">
        <v>723</v>
      </c>
      <c r="F1187" s="985">
        <v>1938</v>
      </c>
      <c r="G1187" s="825">
        <v>36</v>
      </c>
      <c r="H1187" s="963">
        <f t="shared" si="52"/>
        <v>0.018575851393188854</v>
      </c>
    </row>
    <row r="1188" spans="1:8" ht="12.75">
      <c r="A1188" s="934"/>
      <c r="B1188" s="827"/>
      <c r="C1188" s="827"/>
      <c r="D1188" s="1005" t="s">
        <v>724</v>
      </c>
      <c r="E1188" s="1006" t="s">
        <v>723</v>
      </c>
      <c r="F1188" s="835">
        <v>342</v>
      </c>
      <c r="G1188" s="825">
        <v>6</v>
      </c>
      <c r="H1188" s="963">
        <f t="shared" si="52"/>
        <v>0.017543859649122806</v>
      </c>
    </row>
    <row r="1189" spans="1:8" ht="25.5">
      <c r="A1189" s="934"/>
      <c r="B1189" s="1368"/>
      <c r="C1189" s="1368"/>
      <c r="D1189" s="964" t="s">
        <v>748</v>
      </c>
      <c r="E1189" s="965" t="s">
        <v>603</v>
      </c>
      <c r="F1189" s="835">
        <v>37230</v>
      </c>
      <c r="G1189" s="825">
        <v>34591</v>
      </c>
      <c r="H1189" s="963">
        <f t="shared" si="52"/>
        <v>0.9291163040558689</v>
      </c>
    </row>
    <row r="1190" spans="1:8" ht="25.5">
      <c r="A1190" s="934"/>
      <c r="B1190" s="1368"/>
      <c r="C1190" s="1368"/>
      <c r="D1190" s="1022" t="s">
        <v>740</v>
      </c>
      <c r="E1190" s="1007" t="s">
        <v>603</v>
      </c>
      <c r="F1190" s="1125">
        <v>6570</v>
      </c>
      <c r="G1190" s="1126">
        <v>6104</v>
      </c>
      <c r="H1190" s="1127">
        <f t="shared" si="52"/>
        <v>0.9290715372907153</v>
      </c>
    </row>
    <row r="1191" spans="1:8" ht="16.5" customHeight="1">
      <c r="A1191" s="934"/>
      <c r="B1191" s="1368"/>
      <c r="C1191" s="1368"/>
      <c r="D1191" s="1128" t="s">
        <v>705</v>
      </c>
      <c r="E1191" s="1129" t="s">
        <v>604</v>
      </c>
      <c r="F1191" s="838">
        <v>5899</v>
      </c>
      <c r="G1191" s="839">
        <v>893</v>
      </c>
      <c r="H1191" s="840">
        <f t="shared" si="52"/>
        <v>0.15138159010001695</v>
      </c>
    </row>
    <row r="1192" spans="1:8" ht="16.5" customHeight="1">
      <c r="A1192" s="934"/>
      <c r="B1192" s="1368"/>
      <c r="C1192" s="1368"/>
      <c r="D1192" s="964" t="s">
        <v>450</v>
      </c>
      <c r="E1192" s="965" t="s">
        <v>604</v>
      </c>
      <c r="F1192" s="835">
        <v>1041</v>
      </c>
      <c r="G1192" s="825">
        <v>158</v>
      </c>
      <c r="H1192" s="963">
        <f t="shared" si="52"/>
        <v>0.15177713736791545</v>
      </c>
    </row>
    <row r="1193" spans="1:8" ht="16.5" customHeight="1">
      <c r="A1193" s="934"/>
      <c r="B1193" s="827"/>
      <c r="C1193" s="827"/>
      <c r="D1193" s="964" t="s">
        <v>818</v>
      </c>
      <c r="E1193" s="965" t="s">
        <v>819</v>
      </c>
      <c r="F1193" s="835">
        <v>13452</v>
      </c>
      <c r="G1193" s="825">
        <v>12738</v>
      </c>
      <c r="H1193" s="963">
        <f t="shared" si="52"/>
        <v>0.9469223907225691</v>
      </c>
    </row>
    <row r="1194" spans="1:8" ht="16.5" customHeight="1">
      <c r="A1194" s="934"/>
      <c r="B1194" s="1368"/>
      <c r="C1194" s="1368"/>
      <c r="D1194" s="964" t="s">
        <v>725</v>
      </c>
      <c r="E1194" s="965" t="s">
        <v>606</v>
      </c>
      <c r="F1194" s="835">
        <v>12155</v>
      </c>
      <c r="G1194" s="825">
        <v>11251</v>
      </c>
      <c r="H1194" s="963">
        <f t="shared" si="52"/>
        <v>0.925627313862608</v>
      </c>
    </row>
    <row r="1195" spans="1:8" ht="16.5" customHeight="1">
      <c r="A1195" s="934"/>
      <c r="B1195" s="1368"/>
      <c r="C1195" s="1368"/>
      <c r="D1195" s="972" t="s">
        <v>726</v>
      </c>
      <c r="E1195" s="973" t="s">
        <v>606</v>
      </c>
      <c r="F1195" s="985">
        <v>2145</v>
      </c>
      <c r="G1195" s="825">
        <v>1986</v>
      </c>
      <c r="H1195" s="963">
        <f t="shared" si="52"/>
        <v>0.9258741258741259</v>
      </c>
    </row>
    <row r="1196" spans="1:8" ht="16.5" customHeight="1">
      <c r="A1196" s="934"/>
      <c r="B1196" s="827"/>
      <c r="C1196" s="827"/>
      <c r="D1196" s="860" t="s">
        <v>666</v>
      </c>
      <c r="E1196" s="861" t="s">
        <v>667</v>
      </c>
      <c r="F1196" s="835">
        <v>561</v>
      </c>
      <c r="G1196" s="825">
        <v>279</v>
      </c>
      <c r="H1196" s="963">
        <f t="shared" si="52"/>
        <v>0.49732620320855614</v>
      </c>
    </row>
    <row r="1197" spans="1:8" ht="16.5" customHeight="1">
      <c r="A1197" s="934"/>
      <c r="B1197" s="827"/>
      <c r="C1197" s="827"/>
      <c r="D1197" s="860" t="s">
        <v>668</v>
      </c>
      <c r="E1197" s="861" t="s">
        <v>667</v>
      </c>
      <c r="F1197" s="835">
        <v>99</v>
      </c>
      <c r="G1197" s="825">
        <v>49</v>
      </c>
      <c r="H1197" s="963">
        <f t="shared" si="52"/>
        <v>0.494949494949495</v>
      </c>
    </row>
    <row r="1198" spans="1:8" ht="16.5" customHeight="1">
      <c r="A1198" s="934"/>
      <c r="B1198" s="827"/>
      <c r="C1198" s="827"/>
      <c r="D1198" s="1524"/>
      <c r="E1198" s="1525"/>
      <c r="F1198" s="1525"/>
      <c r="G1198" s="1525"/>
      <c r="H1198" s="1526"/>
    </row>
    <row r="1199" spans="1:8" ht="16.5" customHeight="1">
      <c r="A1199" s="934"/>
      <c r="B1199" s="827"/>
      <c r="C1199" s="827"/>
      <c r="D1199" s="1527" t="s">
        <v>616</v>
      </c>
      <c r="E1199" s="1528"/>
      <c r="F1199" s="841">
        <f>F1200</f>
        <v>1233078</v>
      </c>
      <c r="G1199" s="842">
        <f>G1200</f>
        <v>1107144</v>
      </c>
      <c r="H1199" s="962">
        <f t="shared" si="52"/>
        <v>0.8978702077240855</v>
      </c>
    </row>
    <row r="1200" spans="1:8" ht="16.5" customHeight="1">
      <c r="A1200" s="934"/>
      <c r="B1200" s="827"/>
      <c r="C1200" s="827"/>
      <c r="D1200" s="1508" t="s">
        <v>617</v>
      </c>
      <c r="E1200" s="1509"/>
      <c r="F1200" s="835">
        <f>SUM(F1201:F1204)</f>
        <v>1233078</v>
      </c>
      <c r="G1200" s="835">
        <f>SUM(G1201:G1204)</f>
        <v>1107144</v>
      </c>
      <c r="H1200" s="963">
        <f t="shared" si="52"/>
        <v>0.8978702077240855</v>
      </c>
    </row>
    <row r="1201" spans="1:8" ht="42" customHeight="1">
      <c r="A1201" s="934"/>
      <c r="B1201" s="1368"/>
      <c r="C1201" s="1368"/>
      <c r="D1201" s="964" t="s">
        <v>214</v>
      </c>
      <c r="E1201" s="965" t="s">
        <v>653</v>
      </c>
      <c r="F1201" s="835">
        <v>367965</v>
      </c>
      <c r="G1201" s="825">
        <v>260936</v>
      </c>
      <c r="H1201" s="963">
        <f t="shared" si="52"/>
        <v>0.7091326620738385</v>
      </c>
    </row>
    <row r="1202" spans="1:8" ht="45.75" customHeight="1">
      <c r="A1202" s="934"/>
      <c r="B1202" s="1368"/>
      <c r="C1202" s="1368"/>
      <c r="D1202" s="972" t="s">
        <v>654</v>
      </c>
      <c r="E1202" s="973" t="s">
        <v>653</v>
      </c>
      <c r="F1202" s="985">
        <v>858695</v>
      </c>
      <c r="G1202" s="996">
        <v>839790</v>
      </c>
      <c r="H1202" s="987">
        <f t="shared" si="52"/>
        <v>0.9779840339119245</v>
      </c>
    </row>
    <row r="1203" spans="1:8" ht="56.25" customHeight="1">
      <c r="A1203" s="934"/>
      <c r="B1203" s="1368"/>
      <c r="C1203" s="1368"/>
      <c r="D1203" s="860" t="s">
        <v>217</v>
      </c>
      <c r="E1203" s="1007" t="s">
        <v>655</v>
      </c>
      <c r="F1203" s="835">
        <v>322</v>
      </c>
      <c r="G1203" s="825">
        <v>322</v>
      </c>
      <c r="H1203" s="987">
        <f t="shared" si="52"/>
        <v>1</v>
      </c>
    </row>
    <row r="1204" spans="1:8" ht="60" customHeight="1">
      <c r="A1204" s="934"/>
      <c r="B1204" s="1368"/>
      <c r="C1204" s="1368"/>
      <c r="D1204" s="934" t="s">
        <v>306</v>
      </c>
      <c r="E1204" s="973" t="s">
        <v>655</v>
      </c>
      <c r="F1204" s="931">
        <v>6096</v>
      </c>
      <c r="G1204" s="932">
        <v>6096</v>
      </c>
      <c r="H1204" s="987">
        <f t="shared" si="52"/>
        <v>1</v>
      </c>
    </row>
    <row r="1205" spans="1:8" ht="16.5" customHeight="1">
      <c r="A1205" s="873" t="s">
        <v>820</v>
      </c>
      <c r="B1205" s="1529"/>
      <c r="C1205" s="1529"/>
      <c r="D1205" s="1417" t="s">
        <v>821</v>
      </c>
      <c r="E1205" s="1530"/>
      <c r="F1205" s="874">
        <f>F1206+F1210+F1221</f>
        <v>7378825</v>
      </c>
      <c r="G1205" s="875">
        <f>G1206+G1210+G1221</f>
        <v>5788444</v>
      </c>
      <c r="H1205" s="1008">
        <f t="shared" si="52"/>
        <v>0.7844669036059264</v>
      </c>
    </row>
    <row r="1206" spans="1:8" ht="16.5" customHeight="1">
      <c r="A1206" s="1009"/>
      <c r="B1206" s="1419" t="s">
        <v>822</v>
      </c>
      <c r="C1206" s="1419"/>
      <c r="D1206" s="1407" t="s">
        <v>823</v>
      </c>
      <c r="E1206" s="1539"/>
      <c r="F1206" s="877">
        <f aca="true" t="shared" si="53" ref="F1206:G1208">F1207</f>
        <v>5355751</v>
      </c>
      <c r="G1206" s="878">
        <f t="shared" si="53"/>
        <v>3906651</v>
      </c>
      <c r="H1206" s="880">
        <f t="shared" si="52"/>
        <v>0.7294310359088763</v>
      </c>
    </row>
    <row r="1207" spans="1:8" ht="16.5" customHeight="1">
      <c r="A1207" s="1009"/>
      <c r="B1207" s="1010"/>
      <c r="C1207" s="886"/>
      <c r="D1207" s="1414" t="s">
        <v>616</v>
      </c>
      <c r="E1207" s="1540"/>
      <c r="F1207" s="813">
        <f t="shared" si="53"/>
        <v>5355751</v>
      </c>
      <c r="G1207" s="842">
        <f t="shared" si="53"/>
        <v>3906651</v>
      </c>
      <c r="H1207" s="962">
        <f t="shared" si="52"/>
        <v>0.7294310359088763</v>
      </c>
    </row>
    <row r="1208" spans="1:8" ht="16.5" customHeight="1">
      <c r="A1208" s="1009"/>
      <c r="B1208" s="1010"/>
      <c r="C1208" s="886"/>
      <c r="D1208" s="1508" t="s">
        <v>617</v>
      </c>
      <c r="E1208" s="1533"/>
      <c r="F1208" s="835">
        <f t="shared" si="53"/>
        <v>5355751</v>
      </c>
      <c r="G1208" s="825">
        <f t="shared" si="53"/>
        <v>3906651</v>
      </c>
      <c r="H1208" s="963">
        <f t="shared" si="52"/>
        <v>0.7294310359088763</v>
      </c>
    </row>
    <row r="1209" spans="1:8" ht="38.25" customHeight="1">
      <c r="A1209" s="1009"/>
      <c r="B1209" s="1011"/>
      <c r="C1209" s="1012"/>
      <c r="D1209" s="1013" t="s">
        <v>654</v>
      </c>
      <c r="E1209" s="1014" t="s">
        <v>653</v>
      </c>
      <c r="F1209" s="835">
        <v>5355751</v>
      </c>
      <c r="G1209" s="825">
        <v>3906651</v>
      </c>
      <c r="H1209" s="963">
        <f t="shared" si="52"/>
        <v>0.7294310359088763</v>
      </c>
    </row>
    <row r="1210" spans="1:8" ht="16.5" customHeight="1">
      <c r="A1210" s="934"/>
      <c r="B1210" s="1466" t="s">
        <v>824</v>
      </c>
      <c r="C1210" s="1466"/>
      <c r="D1210" s="1495" t="s">
        <v>308</v>
      </c>
      <c r="E1210" s="1541"/>
      <c r="F1210" s="844">
        <f>F1211</f>
        <v>483074</v>
      </c>
      <c r="G1210" s="811">
        <f>G1211</f>
        <v>358641</v>
      </c>
      <c r="H1210" s="961">
        <f t="shared" si="52"/>
        <v>0.7424142056910535</v>
      </c>
    </row>
    <row r="1211" spans="1:8" ht="16.5" customHeight="1">
      <c r="A1211" s="934"/>
      <c r="B1211" s="1535"/>
      <c r="C1211" s="1535"/>
      <c r="D1211" s="1502" t="s">
        <v>585</v>
      </c>
      <c r="E1211" s="1532"/>
      <c r="F1211" s="841">
        <f>F1212+F1215</f>
        <v>483074</v>
      </c>
      <c r="G1211" s="842">
        <f>G1212+G1215</f>
        <v>358641</v>
      </c>
      <c r="H1211" s="962">
        <f t="shared" si="52"/>
        <v>0.7424142056910535</v>
      </c>
    </row>
    <row r="1212" spans="1:8" ht="16.5" customHeight="1">
      <c r="A1212" s="934"/>
      <c r="B1212" s="1361"/>
      <c r="C1212" s="1361"/>
      <c r="D1212" s="1456" t="s">
        <v>791</v>
      </c>
      <c r="E1212" s="1536"/>
      <c r="F1212" s="838">
        <f>F1213</f>
        <v>200000</v>
      </c>
      <c r="G1212" s="839">
        <f>G1213</f>
        <v>76000</v>
      </c>
      <c r="H1212" s="840">
        <f t="shared" si="52"/>
        <v>0.38</v>
      </c>
    </row>
    <row r="1213" spans="1:8" ht="16.5" customHeight="1">
      <c r="A1213" s="934"/>
      <c r="B1213" s="1361"/>
      <c r="C1213" s="1361"/>
      <c r="D1213" s="964" t="s">
        <v>825</v>
      </c>
      <c r="E1213" s="1014" t="s">
        <v>826</v>
      </c>
      <c r="F1213" s="835">
        <v>200000</v>
      </c>
      <c r="G1213" s="825">
        <v>76000</v>
      </c>
      <c r="H1213" s="963">
        <f t="shared" si="52"/>
        <v>0.38</v>
      </c>
    </row>
    <row r="1214" spans="1:8" ht="16.5" customHeight="1">
      <c r="A1214" s="934"/>
      <c r="B1214" s="1361"/>
      <c r="C1214" s="1361"/>
      <c r="D1214" s="1015"/>
      <c r="E1214" s="886"/>
      <c r="F1214" s="886"/>
      <c r="G1214" s="886"/>
      <c r="H1214" s="919"/>
    </row>
    <row r="1215" spans="1:8" ht="16.5" customHeight="1">
      <c r="A1215" s="934"/>
      <c r="B1215" s="1361"/>
      <c r="C1215" s="1361"/>
      <c r="D1215" s="1504" t="s">
        <v>635</v>
      </c>
      <c r="E1215" s="1537"/>
      <c r="F1215" s="835">
        <f>SUM(F1216:F1220)</f>
        <v>283074</v>
      </c>
      <c r="G1215" s="825">
        <f>SUM(G1216:G1220)</f>
        <v>282641</v>
      </c>
      <c r="H1215" s="963">
        <f t="shared" si="52"/>
        <v>0.9984703646396349</v>
      </c>
    </row>
    <row r="1216" spans="1:8" ht="38.25">
      <c r="A1216" s="934"/>
      <c r="B1216" s="1361"/>
      <c r="C1216" s="1361"/>
      <c r="D1216" s="964" t="s">
        <v>305</v>
      </c>
      <c r="E1216" s="1014" t="s">
        <v>637</v>
      </c>
      <c r="F1216" s="835">
        <v>248623</v>
      </c>
      <c r="G1216" s="825">
        <v>248623</v>
      </c>
      <c r="H1216" s="963">
        <f t="shared" si="52"/>
        <v>1</v>
      </c>
    </row>
    <row r="1217" spans="1:8" ht="38.25">
      <c r="A1217" s="934"/>
      <c r="B1217" s="1361"/>
      <c r="C1217" s="1361"/>
      <c r="D1217" s="964" t="s">
        <v>298</v>
      </c>
      <c r="E1217" s="1014" t="s">
        <v>637</v>
      </c>
      <c r="F1217" s="835">
        <v>21938</v>
      </c>
      <c r="G1217" s="825">
        <v>21937</v>
      </c>
      <c r="H1217" s="963">
        <f t="shared" si="52"/>
        <v>0.9999544169933449</v>
      </c>
    </row>
    <row r="1218" spans="1:8" ht="16.5" customHeight="1">
      <c r="A1218" s="934"/>
      <c r="B1218" s="1361"/>
      <c r="C1218" s="1361"/>
      <c r="D1218" s="964" t="s">
        <v>750</v>
      </c>
      <c r="E1218" s="1014" t="s">
        <v>591</v>
      </c>
      <c r="F1218" s="835">
        <v>58</v>
      </c>
      <c r="G1218" s="825">
        <v>52</v>
      </c>
      <c r="H1218" s="963">
        <f t="shared" si="52"/>
        <v>0.896551724137931</v>
      </c>
    </row>
    <row r="1219" spans="1:8" ht="16.5" customHeight="1">
      <c r="A1219" s="934"/>
      <c r="B1219" s="1361"/>
      <c r="C1219" s="1361"/>
      <c r="D1219" s="964" t="s">
        <v>436</v>
      </c>
      <c r="E1219" s="1014" t="s">
        <v>591</v>
      </c>
      <c r="F1219" s="835">
        <v>12</v>
      </c>
      <c r="G1219" s="825">
        <v>9</v>
      </c>
      <c r="H1219" s="963">
        <f t="shared" si="52"/>
        <v>0.75</v>
      </c>
    </row>
    <row r="1220" spans="1:8" ht="16.5" customHeight="1">
      <c r="A1220" s="934"/>
      <c r="B1220" s="1394"/>
      <c r="C1220" s="1394"/>
      <c r="D1220" s="1016" t="s">
        <v>827</v>
      </c>
      <c r="E1220" s="861" t="s">
        <v>828</v>
      </c>
      <c r="F1220" s="835">
        <v>12443</v>
      </c>
      <c r="G1220" s="825">
        <v>12020</v>
      </c>
      <c r="H1220" s="963">
        <f t="shared" si="52"/>
        <v>0.9660049827212087</v>
      </c>
    </row>
    <row r="1221" spans="1:8" ht="16.5" customHeight="1">
      <c r="A1221" s="934"/>
      <c r="B1221" s="1494" t="s">
        <v>829</v>
      </c>
      <c r="C1221" s="1494"/>
      <c r="D1221" s="1521" t="s">
        <v>15</v>
      </c>
      <c r="E1221" s="1538"/>
      <c r="F1221" s="844">
        <f>F1222+F1226</f>
        <v>1540000</v>
      </c>
      <c r="G1221" s="811">
        <f>G1222+G1226</f>
        <v>1523152</v>
      </c>
      <c r="H1221" s="961">
        <f t="shared" si="52"/>
        <v>0.9890597402597403</v>
      </c>
    </row>
    <row r="1222" spans="1:8" ht="16.5" customHeight="1">
      <c r="A1222" s="934"/>
      <c r="B1222" s="1531"/>
      <c r="C1222" s="1531"/>
      <c r="D1222" s="1502" t="s">
        <v>585</v>
      </c>
      <c r="E1222" s="1532"/>
      <c r="F1222" s="841">
        <f>SUM(F1223)</f>
        <v>300000</v>
      </c>
      <c r="G1222" s="842">
        <f>SUM(G1223)</f>
        <v>296771</v>
      </c>
      <c r="H1222" s="962">
        <f t="shared" si="52"/>
        <v>0.9892366666666667</v>
      </c>
    </row>
    <row r="1223" spans="1:8" ht="16.5" customHeight="1">
      <c r="A1223" s="934"/>
      <c r="B1223" s="1361"/>
      <c r="C1223" s="1361"/>
      <c r="D1223" s="1508" t="s">
        <v>789</v>
      </c>
      <c r="E1223" s="1533"/>
      <c r="F1223" s="835">
        <f>F1224</f>
        <v>300000</v>
      </c>
      <c r="G1223" s="825">
        <f>G1224</f>
        <v>296771</v>
      </c>
      <c r="H1223" s="963">
        <f t="shared" si="52"/>
        <v>0.9892366666666667</v>
      </c>
    </row>
    <row r="1224" spans="1:8" ht="38.25">
      <c r="A1224" s="934"/>
      <c r="B1224" s="1368"/>
      <c r="C1224" s="1368"/>
      <c r="D1224" s="972" t="s">
        <v>830</v>
      </c>
      <c r="E1224" s="1017" t="s">
        <v>831</v>
      </c>
      <c r="F1224" s="985">
        <v>300000</v>
      </c>
      <c r="G1224" s="996">
        <v>296771</v>
      </c>
      <c r="H1224" s="987">
        <f t="shared" si="52"/>
        <v>0.9892366666666667</v>
      </c>
    </row>
    <row r="1225" spans="1:8" ht="12.75">
      <c r="A1225" s="934"/>
      <c r="B1225" s="827"/>
      <c r="C1225" s="827"/>
      <c r="D1225" s="1402"/>
      <c r="E1225" s="1518"/>
      <c r="F1225" s="1518"/>
      <c r="G1225" s="1518"/>
      <c r="H1225" s="1519"/>
    </row>
    <row r="1226" spans="1:8" ht="12.75">
      <c r="A1226" s="934"/>
      <c r="B1226" s="827"/>
      <c r="C1226" s="827"/>
      <c r="D1226" s="1460" t="s">
        <v>616</v>
      </c>
      <c r="E1226" s="1534"/>
      <c r="F1226" s="841">
        <f>F1227</f>
        <v>1240000</v>
      </c>
      <c r="G1226" s="842">
        <f>G1227</f>
        <v>1226381</v>
      </c>
      <c r="H1226" s="962">
        <f>G1226/F1226</f>
        <v>0.9890169354838709</v>
      </c>
    </row>
    <row r="1227" spans="1:8" ht="18" customHeight="1">
      <c r="A1227" s="934"/>
      <c r="B1227" s="827"/>
      <c r="C1227" s="827"/>
      <c r="D1227" s="1542" t="s">
        <v>617</v>
      </c>
      <c r="E1227" s="1543"/>
      <c r="F1227" s="838">
        <f>SUM(F1228:F1229)</f>
        <v>1240000</v>
      </c>
      <c r="G1227" s="839">
        <f>SUM(G1228:G1229)</f>
        <v>1226381</v>
      </c>
      <c r="H1227" s="840">
        <f>G1227/F1227</f>
        <v>0.9890169354838709</v>
      </c>
    </row>
    <row r="1228" spans="1:8" ht="38.25">
      <c r="A1228" s="934"/>
      <c r="B1228" s="827"/>
      <c r="C1228" s="827"/>
      <c r="D1228" s="934" t="s">
        <v>481</v>
      </c>
      <c r="E1228" s="861" t="s">
        <v>832</v>
      </c>
      <c r="F1228" s="931">
        <v>980000</v>
      </c>
      <c r="G1228" s="825">
        <v>966381</v>
      </c>
      <c r="H1228" s="933">
        <f>G1228/F1228</f>
        <v>0.9861030612244898</v>
      </c>
    </row>
    <row r="1229" spans="1:8" ht="38.25">
      <c r="A1229" s="934"/>
      <c r="B1229" s="1018"/>
      <c r="C1229" s="1018"/>
      <c r="D1229" s="1019" t="s">
        <v>482</v>
      </c>
      <c r="E1229" s="930" t="s">
        <v>833</v>
      </c>
      <c r="F1229" s="985">
        <v>260000</v>
      </c>
      <c r="G1229" s="996">
        <v>260000</v>
      </c>
      <c r="H1229" s="987">
        <f>G1229/F1229</f>
        <v>1</v>
      </c>
    </row>
    <row r="1230" spans="1:8" ht="16.5" customHeight="1">
      <c r="A1230" s="805" t="s">
        <v>25</v>
      </c>
      <c r="B1230" s="1544"/>
      <c r="C1230" s="1544"/>
      <c r="D1230" s="1420" t="s">
        <v>834</v>
      </c>
      <c r="E1230" s="1545"/>
      <c r="F1230" s="883">
        <f>F1231+F1244+F1248+F1252+F1260+F1268+F1273+F1281+F1286+F1290+F1304+F1309</f>
        <v>51480842</v>
      </c>
      <c r="G1230" s="883">
        <f>G1231+G1244+G1248+G1252+G1260+G1268+G1273+G1281+G1286+G1290+G1304+G1309</f>
        <v>46107882</v>
      </c>
      <c r="H1230" s="1008">
        <f t="shared" si="52"/>
        <v>0.8956318546615846</v>
      </c>
    </row>
    <row r="1231" spans="1:8" ht="16.5" customHeight="1">
      <c r="A1231" s="934"/>
      <c r="B1231" s="1419" t="s">
        <v>835</v>
      </c>
      <c r="C1231" s="1419"/>
      <c r="D1231" s="1407" t="s">
        <v>314</v>
      </c>
      <c r="E1231" s="1408"/>
      <c r="F1231" s="877">
        <f>SUM(F1232,F1240)</f>
        <v>36842048</v>
      </c>
      <c r="G1231" s="878">
        <f>SUM(G1232,G1240)</f>
        <v>35871330</v>
      </c>
      <c r="H1231" s="880">
        <f t="shared" si="52"/>
        <v>0.9736518990475231</v>
      </c>
    </row>
    <row r="1232" spans="1:8" ht="16.5" customHeight="1">
      <c r="A1232" s="934"/>
      <c r="B1232" s="1546"/>
      <c r="C1232" s="1546"/>
      <c r="D1232" s="1527" t="s">
        <v>585</v>
      </c>
      <c r="E1232" s="1528"/>
      <c r="F1232" s="894">
        <f>SUM(F1233,F1237)</f>
        <v>4731404</v>
      </c>
      <c r="G1232" s="895">
        <f>SUM(G1233,G1237)</f>
        <v>4711319</v>
      </c>
      <c r="H1232" s="962">
        <f t="shared" si="52"/>
        <v>0.9957549598385596</v>
      </c>
    </row>
    <row r="1233" spans="1:8" ht="16.5" customHeight="1">
      <c r="A1233" s="934"/>
      <c r="B1233" s="1434"/>
      <c r="C1233" s="1434"/>
      <c r="D1233" s="1504" t="s">
        <v>586</v>
      </c>
      <c r="E1233" s="1505"/>
      <c r="F1233" s="838">
        <f>SUM(F1234)</f>
        <v>3976654</v>
      </c>
      <c r="G1233" s="839">
        <f>SUM(G1234)</f>
        <v>3976653</v>
      </c>
      <c r="H1233" s="963">
        <f t="shared" si="52"/>
        <v>0.9999997485323088</v>
      </c>
    </row>
    <row r="1234" spans="1:8" ht="16.5" customHeight="1">
      <c r="A1234" s="934"/>
      <c r="B1234" s="1434"/>
      <c r="C1234" s="1434"/>
      <c r="D1234" s="1500" t="s">
        <v>592</v>
      </c>
      <c r="E1234" s="1501"/>
      <c r="F1234" s="1020">
        <f>SUM(F1235)</f>
        <v>3976654</v>
      </c>
      <c r="G1234" s="1021">
        <f>SUM(G1235)</f>
        <v>3976653</v>
      </c>
      <c r="H1234" s="963">
        <f t="shared" si="52"/>
        <v>0.9999997485323088</v>
      </c>
    </row>
    <row r="1235" spans="1:8" ht="25.5">
      <c r="A1235" s="934"/>
      <c r="B1235" s="1434"/>
      <c r="C1235" s="1434"/>
      <c r="D1235" s="964" t="s">
        <v>836</v>
      </c>
      <c r="E1235" s="965" t="s">
        <v>837</v>
      </c>
      <c r="F1235" s="838">
        <v>3976654</v>
      </c>
      <c r="G1235" s="839">
        <v>3976653</v>
      </c>
      <c r="H1235" s="963">
        <f t="shared" si="52"/>
        <v>0.9999997485323088</v>
      </c>
    </row>
    <row r="1236" spans="1:8" ht="16.5" customHeight="1">
      <c r="A1236" s="934"/>
      <c r="B1236" s="1434"/>
      <c r="C1236" s="1434"/>
      <c r="D1236" s="1469"/>
      <c r="E1236" s="1368"/>
      <c r="F1236" s="1368"/>
      <c r="G1236" s="1368"/>
      <c r="H1236" s="1380"/>
    </row>
    <row r="1237" spans="1:8" ht="16.5" customHeight="1">
      <c r="A1237" s="934"/>
      <c r="B1237" s="1434"/>
      <c r="C1237" s="1434"/>
      <c r="D1237" s="1508" t="s">
        <v>630</v>
      </c>
      <c r="E1237" s="1509"/>
      <c r="F1237" s="835">
        <f>SUM(F1238)</f>
        <v>754750</v>
      </c>
      <c r="G1237" s="825">
        <f>SUM(G1238)</f>
        <v>734666</v>
      </c>
      <c r="H1237" s="963">
        <f t="shared" si="52"/>
        <v>0.9733898641934415</v>
      </c>
    </row>
    <row r="1238" spans="1:8" ht="25.5">
      <c r="A1238" s="934"/>
      <c r="B1238" s="1434"/>
      <c r="C1238" s="1434"/>
      <c r="D1238" s="964" t="s">
        <v>838</v>
      </c>
      <c r="E1238" s="965" t="s">
        <v>839</v>
      </c>
      <c r="F1238" s="838">
        <v>754750</v>
      </c>
      <c r="G1238" s="839">
        <v>734666</v>
      </c>
      <c r="H1238" s="963">
        <f t="shared" si="52"/>
        <v>0.9733898641934415</v>
      </c>
    </row>
    <row r="1239" spans="1:8" ht="16.5" customHeight="1">
      <c r="A1239" s="934"/>
      <c r="B1239" s="1434"/>
      <c r="C1239" s="1434"/>
      <c r="D1239" s="1409"/>
      <c r="E1239" s="1410"/>
      <c r="F1239" s="1410"/>
      <c r="G1239" s="1410"/>
      <c r="H1239" s="1411"/>
    </row>
    <row r="1240" spans="1:8" ht="16.5" customHeight="1">
      <c r="A1240" s="934"/>
      <c r="B1240" s="1434"/>
      <c r="C1240" s="1434"/>
      <c r="D1240" s="1458" t="s">
        <v>616</v>
      </c>
      <c r="E1240" s="1459"/>
      <c r="F1240" s="813">
        <f>F1241</f>
        <v>32110644</v>
      </c>
      <c r="G1240" s="814">
        <f>G1241</f>
        <v>31160011</v>
      </c>
      <c r="H1240" s="815">
        <f t="shared" si="52"/>
        <v>0.970395081456479</v>
      </c>
    </row>
    <row r="1241" spans="1:8" ht="16.5" customHeight="1">
      <c r="A1241" s="934"/>
      <c r="B1241" s="1434"/>
      <c r="C1241" s="1434"/>
      <c r="D1241" s="1508" t="s">
        <v>617</v>
      </c>
      <c r="E1241" s="1509"/>
      <c r="F1241" s="835">
        <f>SUM(F1242:F1243)</f>
        <v>32110644</v>
      </c>
      <c r="G1241" s="825">
        <f>SUM(G1242:G1243)</f>
        <v>31160011</v>
      </c>
      <c r="H1241" s="963">
        <f t="shared" si="52"/>
        <v>0.970395081456479</v>
      </c>
    </row>
    <row r="1242" spans="1:8" ht="38.25">
      <c r="A1242" s="934"/>
      <c r="B1242" s="1434"/>
      <c r="C1242" s="1434"/>
      <c r="D1242" s="970" t="s">
        <v>654</v>
      </c>
      <c r="E1242" s="965" t="s">
        <v>653</v>
      </c>
      <c r="F1242" s="835">
        <v>2101197</v>
      </c>
      <c r="G1242" s="825">
        <v>1499323</v>
      </c>
      <c r="H1242" s="963">
        <f t="shared" si="52"/>
        <v>0.7135566060678746</v>
      </c>
    </row>
    <row r="1243" spans="1:8" ht="38.25">
      <c r="A1243" s="934"/>
      <c r="B1243" s="1434"/>
      <c r="C1243" s="1434"/>
      <c r="D1243" s="1022" t="s">
        <v>481</v>
      </c>
      <c r="E1243" s="1007" t="s">
        <v>832</v>
      </c>
      <c r="F1243" s="835">
        <v>30009447</v>
      </c>
      <c r="G1243" s="825">
        <v>29660688</v>
      </c>
      <c r="H1243" s="963">
        <f t="shared" si="52"/>
        <v>0.9883783596545448</v>
      </c>
    </row>
    <row r="1244" spans="1:8" ht="12.75">
      <c r="A1244" s="934"/>
      <c r="B1244" s="1494" t="s">
        <v>840</v>
      </c>
      <c r="C1244" s="1494"/>
      <c r="D1244" s="1407" t="s">
        <v>841</v>
      </c>
      <c r="E1244" s="1408"/>
      <c r="F1244" s="953">
        <f>SUM(F1245)</f>
        <v>11382</v>
      </c>
      <c r="G1244" s="1023">
        <f>SUM(G1245)</f>
        <v>11381</v>
      </c>
      <c r="H1244" s="880">
        <f t="shared" si="52"/>
        <v>0.9999121419785626</v>
      </c>
    </row>
    <row r="1245" spans="1:8" ht="12.75">
      <c r="A1245" s="934"/>
      <c r="B1245" s="1531"/>
      <c r="C1245" s="1531"/>
      <c r="D1245" s="1527" t="s">
        <v>616</v>
      </c>
      <c r="E1245" s="1528"/>
      <c r="F1245" s="841">
        <f>SUM(F1246)</f>
        <v>11382</v>
      </c>
      <c r="G1245" s="842">
        <f>SUM(G1246)</f>
        <v>11381</v>
      </c>
      <c r="H1245" s="962">
        <f aca="true" t="shared" si="54" ref="H1245:H1320">G1245/F1245</f>
        <v>0.9999121419785626</v>
      </c>
    </row>
    <row r="1246" spans="1:8" ht="12.75">
      <c r="A1246" s="934"/>
      <c r="B1246" s="1361"/>
      <c r="C1246" s="1361"/>
      <c r="D1246" s="1508" t="s">
        <v>617</v>
      </c>
      <c r="E1246" s="1509"/>
      <c r="F1246" s="835">
        <f>SUM(F1247:F1247)</f>
        <v>11382</v>
      </c>
      <c r="G1246" s="825">
        <f>SUM(G1247:G1247)</f>
        <v>11381</v>
      </c>
      <c r="H1246" s="963">
        <f t="shared" si="54"/>
        <v>0.9999121419785626</v>
      </c>
    </row>
    <row r="1247" spans="1:8" ht="37.5" customHeight="1">
      <c r="A1247" s="934"/>
      <c r="B1247" s="1361"/>
      <c r="C1247" s="1361"/>
      <c r="D1247" s="1024" t="s">
        <v>654</v>
      </c>
      <c r="E1247" s="973" t="s">
        <v>832</v>
      </c>
      <c r="F1247" s="985">
        <v>11382</v>
      </c>
      <c r="G1247" s="996">
        <v>11381</v>
      </c>
      <c r="H1247" s="987">
        <f t="shared" si="54"/>
        <v>0.9999121419785626</v>
      </c>
    </row>
    <row r="1248" spans="1:8" ht="12.75">
      <c r="A1248" s="934"/>
      <c r="B1248" s="1494" t="s">
        <v>842</v>
      </c>
      <c r="C1248" s="1494"/>
      <c r="D1248" s="1495" t="s">
        <v>843</v>
      </c>
      <c r="E1248" s="1496"/>
      <c r="F1248" s="1025">
        <f>SUM(F1249)</f>
        <v>3000000</v>
      </c>
      <c r="G1248" s="1026">
        <f>SUM(G1249)</f>
        <v>0</v>
      </c>
      <c r="H1248" s="961">
        <f>G1248/F1248</f>
        <v>0</v>
      </c>
    </row>
    <row r="1249" spans="1:8" ht="12.75">
      <c r="A1249" s="934"/>
      <c r="B1249" s="1531"/>
      <c r="C1249" s="1531"/>
      <c r="D1249" s="1527" t="s">
        <v>616</v>
      </c>
      <c r="E1249" s="1528"/>
      <c r="F1249" s="841">
        <f>SUM(F1250)</f>
        <v>3000000</v>
      </c>
      <c r="G1249" s="842">
        <f>SUM(G1250)</f>
        <v>0</v>
      </c>
      <c r="H1249" s="962">
        <f>G1249/F1249</f>
        <v>0</v>
      </c>
    </row>
    <row r="1250" spans="1:8" ht="12.75">
      <c r="A1250" s="934"/>
      <c r="B1250" s="1361"/>
      <c r="C1250" s="1361"/>
      <c r="D1250" s="1508" t="s">
        <v>699</v>
      </c>
      <c r="E1250" s="1509"/>
      <c r="F1250" s="835">
        <f>SUM(F1251:F1251)</f>
        <v>3000000</v>
      </c>
      <c r="G1250" s="825">
        <f>SUM(G1251:G1251)</f>
        <v>0</v>
      </c>
      <c r="H1250" s="963">
        <f>G1250/F1250</f>
        <v>0</v>
      </c>
    </row>
    <row r="1251" spans="1:8" ht="37.5" customHeight="1">
      <c r="A1251" s="934"/>
      <c r="B1251" s="1361"/>
      <c r="C1251" s="1361"/>
      <c r="D1251" s="1024" t="s">
        <v>700</v>
      </c>
      <c r="E1251" s="973" t="s">
        <v>844</v>
      </c>
      <c r="F1251" s="985">
        <v>3000000</v>
      </c>
      <c r="G1251" s="825">
        <v>0</v>
      </c>
      <c r="H1251" s="987">
        <f>G1251/F1251</f>
        <v>0</v>
      </c>
    </row>
    <row r="1252" spans="1:8" ht="17.25" customHeight="1">
      <c r="A1252" s="934"/>
      <c r="B1252" s="1549" t="s">
        <v>845</v>
      </c>
      <c r="C1252" s="1549"/>
      <c r="D1252" s="1426" t="s">
        <v>846</v>
      </c>
      <c r="E1252" s="1550"/>
      <c r="F1252" s="1025">
        <f>F1253+F1257</f>
        <v>5341585</v>
      </c>
      <c r="G1252" s="1026">
        <f>SUM(G1253,G1257)</f>
        <v>4058307</v>
      </c>
      <c r="H1252" s="961">
        <f t="shared" si="54"/>
        <v>0.7597570758492096</v>
      </c>
    </row>
    <row r="1253" spans="1:8" ht="18" customHeight="1">
      <c r="A1253" s="934"/>
      <c r="B1253" s="1027"/>
      <c r="C1253" s="1027"/>
      <c r="D1253" s="1414" t="s">
        <v>585</v>
      </c>
      <c r="E1253" s="1415"/>
      <c r="F1253" s="813">
        <f>SUM(F1254)</f>
        <v>5000</v>
      </c>
      <c r="G1253" s="814">
        <f>SUM(G1254)</f>
        <v>5000</v>
      </c>
      <c r="H1253" s="815">
        <f t="shared" si="54"/>
        <v>1</v>
      </c>
    </row>
    <row r="1254" spans="1:8" ht="15" customHeight="1">
      <c r="A1254" s="934"/>
      <c r="B1254" s="1027"/>
      <c r="C1254" s="1027"/>
      <c r="D1254" s="1508" t="s">
        <v>630</v>
      </c>
      <c r="E1254" s="1509"/>
      <c r="F1254" s="835">
        <f>F1255</f>
        <v>5000</v>
      </c>
      <c r="G1254" s="825">
        <f>G1255</f>
        <v>5000</v>
      </c>
      <c r="H1254" s="963">
        <f t="shared" si="54"/>
        <v>1</v>
      </c>
    </row>
    <row r="1255" spans="1:8" ht="33" customHeight="1">
      <c r="A1255" s="934"/>
      <c r="B1255" s="1027"/>
      <c r="C1255" s="1027"/>
      <c r="D1255" s="964" t="s">
        <v>838</v>
      </c>
      <c r="E1255" s="965" t="s">
        <v>847</v>
      </c>
      <c r="F1255" s="835">
        <v>5000</v>
      </c>
      <c r="G1255" s="825">
        <v>5000</v>
      </c>
      <c r="H1255" s="963">
        <f t="shared" si="54"/>
        <v>1</v>
      </c>
    </row>
    <row r="1256" spans="1:8" ht="12.75">
      <c r="A1256" s="934"/>
      <c r="B1256" s="1027"/>
      <c r="C1256" s="1027"/>
      <c r="D1256" s="969"/>
      <c r="E1256" s="846"/>
      <c r="F1256" s="846"/>
      <c r="G1256" s="1028"/>
      <c r="H1256" s="847"/>
    </row>
    <row r="1257" spans="1:8" ht="16.5" customHeight="1">
      <c r="A1257" s="934"/>
      <c r="B1257" s="1027"/>
      <c r="C1257" s="1027"/>
      <c r="D1257" s="1527" t="s">
        <v>616</v>
      </c>
      <c r="E1257" s="1528"/>
      <c r="F1257" s="1029">
        <f>SUM(F1258)</f>
        <v>5336585</v>
      </c>
      <c r="G1257" s="1030">
        <f>SUM(G1258)</f>
        <v>4053307</v>
      </c>
      <c r="H1257" s="962">
        <f t="shared" si="54"/>
        <v>0.7595319853426864</v>
      </c>
    </row>
    <row r="1258" spans="1:8" ht="12.75">
      <c r="A1258" s="934"/>
      <c r="B1258" s="1027"/>
      <c r="C1258" s="1027"/>
      <c r="D1258" s="1508" t="s">
        <v>617</v>
      </c>
      <c r="E1258" s="1509"/>
      <c r="F1258" s="985">
        <f>SUM(F1259)</f>
        <v>5336585</v>
      </c>
      <c r="G1258" s="996">
        <f>SUM(G1259)</f>
        <v>4053307</v>
      </c>
      <c r="H1258" s="963">
        <f t="shared" si="54"/>
        <v>0.7595319853426864</v>
      </c>
    </row>
    <row r="1259" spans="1:8" ht="38.25">
      <c r="A1259" s="934"/>
      <c r="B1259" s="1027"/>
      <c r="C1259" s="1027"/>
      <c r="D1259" s="972" t="s">
        <v>481</v>
      </c>
      <c r="E1259" s="973" t="s">
        <v>832</v>
      </c>
      <c r="F1259" s="985">
        <v>5336585</v>
      </c>
      <c r="G1259" s="996">
        <v>4053307</v>
      </c>
      <c r="H1259" s="963">
        <f t="shared" si="54"/>
        <v>0.7595319853426864</v>
      </c>
    </row>
    <row r="1260" spans="1:8" ht="15.75" customHeight="1">
      <c r="A1260" s="934"/>
      <c r="B1260" s="1547" t="s">
        <v>848</v>
      </c>
      <c r="C1260" s="1548"/>
      <c r="D1260" s="1470" t="s">
        <v>316</v>
      </c>
      <c r="E1260" s="1470"/>
      <c r="F1260" s="1025">
        <f>SUM(F1261,F1265)</f>
        <v>2535306</v>
      </c>
      <c r="G1260" s="1026">
        <f>SUM(G1261,G1265)</f>
        <v>2458311</v>
      </c>
      <c r="H1260" s="961">
        <f t="shared" si="54"/>
        <v>0.969630884792605</v>
      </c>
    </row>
    <row r="1261" spans="1:8" ht="15" customHeight="1">
      <c r="A1261" s="934"/>
      <c r="B1261" s="1027"/>
      <c r="C1261" s="1027"/>
      <c r="D1261" s="1414" t="s">
        <v>585</v>
      </c>
      <c r="E1261" s="1415"/>
      <c r="F1261" s="813">
        <f>SUM(F1262)</f>
        <v>100000</v>
      </c>
      <c r="G1261" s="814">
        <f>SUM(G1262)</f>
        <v>100000</v>
      </c>
      <c r="H1261" s="962">
        <f t="shared" si="54"/>
        <v>1</v>
      </c>
    </row>
    <row r="1262" spans="1:8" ht="15" customHeight="1">
      <c r="A1262" s="934"/>
      <c r="B1262" s="1027"/>
      <c r="C1262" s="1027"/>
      <c r="D1262" s="1508" t="s">
        <v>630</v>
      </c>
      <c r="E1262" s="1509"/>
      <c r="F1262" s="835">
        <f>SUM(F1263)</f>
        <v>100000</v>
      </c>
      <c r="G1262" s="825">
        <f>SUM(G1263)</f>
        <v>100000</v>
      </c>
      <c r="H1262" s="963">
        <f t="shared" si="54"/>
        <v>1</v>
      </c>
    </row>
    <row r="1263" spans="1:8" ht="25.5">
      <c r="A1263" s="934"/>
      <c r="B1263" s="1027"/>
      <c r="C1263" s="1027"/>
      <c r="D1263" s="964" t="s">
        <v>838</v>
      </c>
      <c r="E1263" s="965" t="s">
        <v>839</v>
      </c>
      <c r="F1263" s="835">
        <v>100000</v>
      </c>
      <c r="G1263" s="825">
        <v>100000</v>
      </c>
      <c r="H1263" s="963">
        <f t="shared" si="54"/>
        <v>1</v>
      </c>
    </row>
    <row r="1264" spans="1:8" ht="12.75">
      <c r="A1264" s="934"/>
      <c r="B1264" s="1027"/>
      <c r="C1264" s="1027"/>
      <c r="D1264" s="970"/>
      <c r="E1264" s="971"/>
      <c r="F1264" s="835"/>
      <c r="G1264" s="825"/>
      <c r="H1264" s="963"/>
    </row>
    <row r="1265" spans="1:8" ht="12.75">
      <c r="A1265" s="934"/>
      <c r="B1265" s="1027"/>
      <c r="C1265" s="1027"/>
      <c r="D1265" s="1527" t="s">
        <v>616</v>
      </c>
      <c r="E1265" s="1528"/>
      <c r="F1265" s="1029">
        <f>SUM(F1266)</f>
        <v>2435306</v>
      </c>
      <c r="G1265" s="1030">
        <f>SUM(G1266)</f>
        <v>2358311</v>
      </c>
      <c r="H1265" s="962">
        <f t="shared" si="54"/>
        <v>0.9683838499145487</v>
      </c>
    </row>
    <row r="1266" spans="1:8" ht="12.75">
      <c r="A1266" s="934"/>
      <c r="B1266" s="1027"/>
      <c r="C1266" s="1027"/>
      <c r="D1266" s="1508" t="s">
        <v>617</v>
      </c>
      <c r="E1266" s="1509"/>
      <c r="F1266" s="985">
        <f>SUM(F1267)</f>
        <v>2435306</v>
      </c>
      <c r="G1266" s="996">
        <f>SUM(G1267)</f>
        <v>2358311</v>
      </c>
      <c r="H1266" s="963">
        <f t="shared" si="54"/>
        <v>0.9683838499145487</v>
      </c>
    </row>
    <row r="1267" spans="1:8" ht="38.25">
      <c r="A1267" s="934"/>
      <c r="B1267" s="1027"/>
      <c r="C1267" s="1027"/>
      <c r="D1267" s="964" t="s">
        <v>481</v>
      </c>
      <c r="E1267" s="965" t="s">
        <v>832</v>
      </c>
      <c r="F1267" s="985">
        <v>2435306</v>
      </c>
      <c r="G1267" s="996">
        <v>2358311</v>
      </c>
      <c r="H1267" s="963">
        <f t="shared" si="54"/>
        <v>0.9683838499145487</v>
      </c>
    </row>
    <row r="1268" spans="1:8" ht="16.5" customHeight="1">
      <c r="A1268" s="934"/>
      <c r="B1268" s="1547" t="s">
        <v>26</v>
      </c>
      <c r="C1268" s="1548"/>
      <c r="D1268" s="1470" t="s">
        <v>17</v>
      </c>
      <c r="E1268" s="1470"/>
      <c r="F1268" s="844">
        <f>F1269</f>
        <v>868610</v>
      </c>
      <c r="G1268" s="811">
        <f>G1269</f>
        <v>867221</v>
      </c>
      <c r="H1268" s="961">
        <f t="shared" si="54"/>
        <v>0.9984008933813795</v>
      </c>
    </row>
    <row r="1269" spans="1:8" ht="16.5" customHeight="1">
      <c r="A1269" s="934"/>
      <c r="B1269" s="1361"/>
      <c r="C1269" s="1361"/>
      <c r="D1269" s="1414" t="s">
        <v>638</v>
      </c>
      <c r="E1269" s="1415"/>
      <c r="F1269" s="813">
        <f>F1270</f>
        <v>868610</v>
      </c>
      <c r="G1269" s="814">
        <f>G1270</f>
        <v>867221</v>
      </c>
      <c r="H1269" s="962">
        <f t="shared" si="54"/>
        <v>0.9984008933813795</v>
      </c>
    </row>
    <row r="1270" spans="1:8" ht="16.5" customHeight="1">
      <c r="A1270" s="934"/>
      <c r="B1270" s="1361"/>
      <c r="C1270" s="1361"/>
      <c r="D1270" s="1508" t="s">
        <v>617</v>
      </c>
      <c r="E1270" s="1509"/>
      <c r="F1270" s="835">
        <f>SUM(F1271:F1272)</f>
        <v>868610</v>
      </c>
      <c r="G1270" s="825">
        <f>SUM(G1271:G1272)</f>
        <v>867221</v>
      </c>
      <c r="H1270" s="963">
        <f t="shared" si="54"/>
        <v>0.9984008933813795</v>
      </c>
    </row>
    <row r="1271" spans="1:8" ht="38.25">
      <c r="A1271" s="934"/>
      <c r="B1271" s="1361"/>
      <c r="C1271" s="1361"/>
      <c r="D1271" s="964" t="s">
        <v>481</v>
      </c>
      <c r="E1271" s="965" t="s">
        <v>832</v>
      </c>
      <c r="F1271" s="835">
        <v>668610</v>
      </c>
      <c r="G1271" s="825">
        <v>667221</v>
      </c>
      <c r="H1271" s="963">
        <f t="shared" si="54"/>
        <v>0.9979225557499888</v>
      </c>
    </row>
    <row r="1272" spans="1:8" ht="39" customHeight="1">
      <c r="A1272" s="934"/>
      <c r="B1272" s="1394"/>
      <c r="C1272" s="1394"/>
      <c r="D1272" s="964" t="s">
        <v>37</v>
      </c>
      <c r="E1272" s="1031" t="s">
        <v>647</v>
      </c>
      <c r="F1272" s="835">
        <v>200000</v>
      </c>
      <c r="G1272" s="825">
        <v>200000</v>
      </c>
      <c r="H1272" s="963">
        <f t="shared" si="54"/>
        <v>1</v>
      </c>
    </row>
    <row r="1273" spans="1:8" ht="16.5" customHeight="1">
      <c r="A1273" s="934"/>
      <c r="B1273" s="1494" t="s">
        <v>849</v>
      </c>
      <c r="C1273" s="1494"/>
      <c r="D1273" s="1495" t="s">
        <v>850</v>
      </c>
      <c r="E1273" s="1496"/>
      <c r="F1273" s="844">
        <f>F1274</f>
        <v>2359950</v>
      </c>
      <c r="G1273" s="811">
        <f>G1274</f>
        <v>2337554</v>
      </c>
      <c r="H1273" s="961">
        <f t="shared" si="54"/>
        <v>0.9905099684315346</v>
      </c>
    </row>
    <row r="1274" spans="1:8" ht="16.5" customHeight="1">
      <c r="A1274" s="934"/>
      <c r="B1274" s="827"/>
      <c r="C1274" s="827"/>
      <c r="D1274" s="1527" t="s">
        <v>585</v>
      </c>
      <c r="E1274" s="1528"/>
      <c r="F1274" s="841">
        <f>F1275+F1279</f>
        <v>2359950</v>
      </c>
      <c r="G1274" s="842">
        <f>G1275+G1279</f>
        <v>2337554</v>
      </c>
      <c r="H1274" s="962">
        <f t="shared" si="54"/>
        <v>0.9905099684315346</v>
      </c>
    </row>
    <row r="1275" spans="1:8" ht="16.5" customHeight="1">
      <c r="A1275" s="934"/>
      <c r="B1275" s="827"/>
      <c r="C1275" s="827"/>
      <c r="D1275" s="1504" t="s">
        <v>586</v>
      </c>
      <c r="E1275" s="1505"/>
      <c r="F1275" s="835">
        <f>F1276</f>
        <v>1295000</v>
      </c>
      <c r="G1275" s="825">
        <f>G1276</f>
        <v>1272604</v>
      </c>
      <c r="H1275" s="963">
        <f t="shared" si="54"/>
        <v>0.9827057915057915</v>
      </c>
    </row>
    <row r="1276" spans="1:8" ht="16.5" customHeight="1">
      <c r="A1276" s="934"/>
      <c r="B1276" s="1368"/>
      <c r="C1276" s="1368"/>
      <c r="D1276" s="1500" t="s">
        <v>592</v>
      </c>
      <c r="E1276" s="1501"/>
      <c r="F1276" s="835">
        <f>F1277</f>
        <v>1295000</v>
      </c>
      <c r="G1276" s="825">
        <f>G1277</f>
        <v>1272604</v>
      </c>
      <c r="H1276" s="963">
        <f t="shared" si="54"/>
        <v>0.9827057915057915</v>
      </c>
    </row>
    <row r="1277" spans="1:8" ht="16.5" customHeight="1">
      <c r="A1277" s="934"/>
      <c r="B1277" s="1368"/>
      <c r="C1277" s="1368"/>
      <c r="D1277" s="964" t="s">
        <v>407</v>
      </c>
      <c r="E1277" s="965" t="s">
        <v>597</v>
      </c>
      <c r="F1277" s="835">
        <v>1295000</v>
      </c>
      <c r="G1277" s="825">
        <v>1272604</v>
      </c>
      <c r="H1277" s="963">
        <f t="shared" si="54"/>
        <v>0.9827057915057915</v>
      </c>
    </row>
    <row r="1278" spans="1:8" ht="16.5" customHeight="1">
      <c r="A1278" s="934"/>
      <c r="B1278" s="1368"/>
      <c r="C1278" s="1368"/>
      <c r="D1278" s="1469"/>
      <c r="E1278" s="1368"/>
      <c r="F1278" s="1368"/>
      <c r="G1278" s="1368"/>
      <c r="H1278" s="1380"/>
    </row>
    <row r="1279" spans="1:8" ht="16.5" customHeight="1">
      <c r="A1279" s="934"/>
      <c r="B1279" s="1368"/>
      <c r="C1279" s="1368"/>
      <c r="D1279" s="1551" t="s">
        <v>630</v>
      </c>
      <c r="E1279" s="1552"/>
      <c r="F1279" s="985">
        <f>F1280</f>
        <v>1064950</v>
      </c>
      <c r="G1279" s="996">
        <f>G1280</f>
        <v>1064950</v>
      </c>
      <c r="H1279" s="987">
        <f t="shared" si="54"/>
        <v>1</v>
      </c>
    </row>
    <row r="1280" spans="1:8" ht="29.25" customHeight="1">
      <c r="A1280" s="934"/>
      <c r="B1280" s="1368"/>
      <c r="C1280" s="1368"/>
      <c r="D1280" s="833" t="s">
        <v>838</v>
      </c>
      <c r="E1280" s="834" t="s">
        <v>839</v>
      </c>
      <c r="F1280" s="835">
        <v>1064950</v>
      </c>
      <c r="G1280" s="825">
        <v>1064950</v>
      </c>
      <c r="H1280" s="963">
        <f t="shared" si="54"/>
        <v>1</v>
      </c>
    </row>
    <row r="1281" spans="1:8" ht="12.75">
      <c r="A1281" s="934"/>
      <c r="B1281" s="1494" t="s">
        <v>851</v>
      </c>
      <c r="C1281" s="1494"/>
      <c r="D1281" s="1407" t="s">
        <v>852</v>
      </c>
      <c r="E1281" s="1408"/>
      <c r="F1281" s="877">
        <f aca="true" t="shared" si="55" ref="F1281:G1284">F1282</f>
        <v>60000</v>
      </c>
      <c r="G1281" s="878">
        <f t="shared" si="55"/>
        <v>59850</v>
      </c>
      <c r="H1281" s="880">
        <f>G1281/F1281</f>
        <v>0.9975</v>
      </c>
    </row>
    <row r="1282" spans="1:8" ht="12.75">
      <c r="A1282" s="934"/>
      <c r="B1282" s="1531"/>
      <c r="C1282" s="1531"/>
      <c r="D1282" s="1527" t="s">
        <v>585</v>
      </c>
      <c r="E1282" s="1528"/>
      <c r="F1282" s="841">
        <f t="shared" si="55"/>
        <v>60000</v>
      </c>
      <c r="G1282" s="842">
        <f t="shared" si="55"/>
        <v>59850</v>
      </c>
      <c r="H1282" s="962">
        <f>G1282/F1282</f>
        <v>0.9975</v>
      </c>
    </row>
    <row r="1283" spans="1:8" ht="12.75">
      <c r="A1283" s="934"/>
      <c r="B1283" s="1361"/>
      <c r="C1283" s="1361"/>
      <c r="D1283" s="1504" t="s">
        <v>586</v>
      </c>
      <c r="E1283" s="1505"/>
      <c r="F1283" s="835">
        <f t="shared" si="55"/>
        <v>60000</v>
      </c>
      <c r="G1283" s="825">
        <f t="shared" si="55"/>
        <v>59850</v>
      </c>
      <c r="H1283" s="963">
        <f>G1283/F1283</f>
        <v>0.9975</v>
      </c>
    </row>
    <row r="1284" spans="1:8" ht="12.75">
      <c r="A1284" s="934"/>
      <c r="B1284" s="1361"/>
      <c r="C1284" s="1361"/>
      <c r="D1284" s="1500" t="s">
        <v>592</v>
      </c>
      <c r="E1284" s="1501"/>
      <c r="F1284" s="835">
        <f t="shared" si="55"/>
        <v>60000</v>
      </c>
      <c r="G1284" s="825">
        <f t="shared" si="55"/>
        <v>59850</v>
      </c>
      <c r="H1284" s="963"/>
    </row>
    <row r="1285" spans="1:8" ht="29.25" customHeight="1">
      <c r="A1285" s="934"/>
      <c r="B1285" s="1394"/>
      <c r="C1285" s="1394"/>
      <c r="D1285" s="964" t="s">
        <v>408</v>
      </c>
      <c r="E1285" s="965" t="s">
        <v>598</v>
      </c>
      <c r="F1285" s="835">
        <v>60000</v>
      </c>
      <c r="G1285" s="825">
        <v>59850</v>
      </c>
      <c r="H1285" s="963">
        <f>G1285/F1285</f>
        <v>0.9975</v>
      </c>
    </row>
    <row r="1286" spans="1:8" ht="16.5" customHeight="1">
      <c r="A1286" s="934"/>
      <c r="B1286" s="1494" t="s">
        <v>853</v>
      </c>
      <c r="C1286" s="1494"/>
      <c r="D1286" s="1407" t="s">
        <v>317</v>
      </c>
      <c r="E1286" s="1408"/>
      <c r="F1286" s="877">
        <f aca="true" t="shared" si="56" ref="F1286:G1288">F1287</f>
        <v>76000</v>
      </c>
      <c r="G1286" s="811">
        <f t="shared" si="56"/>
        <v>75919</v>
      </c>
      <c r="H1286" s="880">
        <f t="shared" si="54"/>
        <v>0.9989342105263158</v>
      </c>
    </row>
    <row r="1287" spans="1:8" ht="16.5" customHeight="1">
      <c r="A1287" s="934"/>
      <c r="B1287" s="1531"/>
      <c r="C1287" s="1531"/>
      <c r="D1287" s="1527" t="s">
        <v>585</v>
      </c>
      <c r="E1287" s="1528"/>
      <c r="F1287" s="841">
        <f t="shared" si="56"/>
        <v>76000</v>
      </c>
      <c r="G1287" s="842">
        <f t="shared" si="56"/>
        <v>75919</v>
      </c>
      <c r="H1287" s="962">
        <f t="shared" si="54"/>
        <v>0.9989342105263158</v>
      </c>
    </row>
    <row r="1288" spans="1:8" ht="16.5" customHeight="1">
      <c r="A1288" s="934"/>
      <c r="B1288" s="1361"/>
      <c r="C1288" s="1361"/>
      <c r="D1288" s="1508" t="s">
        <v>630</v>
      </c>
      <c r="E1288" s="1509"/>
      <c r="F1288" s="835">
        <f t="shared" si="56"/>
        <v>76000</v>
      </c>
      <c r="G1288" s="825">
        <f t="shared" si="56"/>
        <v>75919</v>
      </c>
      <c r="H1288" s="963">
        <f t="shared" si="54"/>
        <v>0.9989342105263158</v>
      </c>
    </row>
    <row r="1289" spans="1:8" ht="53.25" customHeight="1">
      <c r="A1289" s="934"/>
      <c r="B1289" s="1394"/>
      <c r="C1289" s="1394"/>
      <c r="D1289" s="964" t="s">
        <v>175</v>
      </c>
      <c r="E1289" s="965" t="s">
        <v>645</v>
      </c>
      <c r="F1289" s="835">
        <v>76000</v>
      </c>
      <c r="G1289" s="825">
        <v>75919</v>
      </c>
      <c r="H1289" s="963">
        <f t="shared" si="54"/>
        <v>0.9989342105263158</v>
      </c>
    </row>
    <row r="1290" spans="1:8" ht="16.5" customHeight="1">
      <c r="A1290" s="934"/>
      <c r="B1290" s="1494" t="s">
        <v>483</v>
      </c>
      <c r="C1290" s="1494"/>
      <c r="D1290" s="1495" t="s">
        <v>320</v>
      </c>
      <c r="E1290" s="1496"/>
      <c r="F1290" s="844">
        <f>F1291+F1301</f>
        <v>342361</v>
      </c>
      <c r="G1290" s="811">
        <f>G1291+G1301</f>
        <v>326737</v>
      </c>
      <c r="H1290" s="961">
        <f t="shared" si="54"/>
        <v>0.9543639608483443</v>
      </c>
    </row>
    <row r="1291" spans="1:8" ht="16.5" customHeight="1">
      <c r="A1291" s="934"/>
      <c r="B1291" s="827"/>
      <c r="C1291" s="827"/>
      <c r="D1291" s="1502" t="s">
        <v>585</v>
      </c>
      <c r="E1291" s="1503"/>
      <c r="F1291" s="841">
        <f>F1292+F1297</f>
        <v>247361</v>
      </c>
      <c r="G1291" s="842">
        <f>G1292+G1297</f>
        <v>231737</v>
      </c>
      <c r="H1291" s="962">
        <f t="shared" si="54"/>
        <v>0.9368372540537918</v>
      </c>
    </row>
    <row r="1292" spans="1:8" ht="16.5" customHeight="1">
      <c r="A1292" s="934"/>
      <c r="B1292" s="827"/>
      <c r="C1292" s="827"/>
      <c r="D1292" s="1504" t="s">
        <v>586</v>
      </c>
      <c r="E1292" s="1505"/>
      <c r="F1292" s="835">
        <f>F1293</f>
        <v>24700</v>
      </c>
      <c r="G1292" s="825">
        <f>G1293</f>
        <v>21873</v>
      </c>
      <c r="H1292" s="963">
        <f t="shared" si="54"/>
        <v>0.8855465587044534</v>
      </c>
    </row>
    <row r="1293" spans="1:8" ht="16.5" customHeight="1">
      <c r="A1293" s="934"/>
      <c r="B1293" s="827"/>
      <c r="C1293" s="827"/>
      <c r="D1293" s="1500" t="s">
        <v>592</v>
      </c>
      <c r="E1293" s="1501"/>
      <c r="F1293" s="835">
        <f>SUM(F1294:F1295)</f>
        <v>24700</v>
      </c>
      <c r="G1293" s="825">
        <f>SUM(G1294:G1295)</f>
        <v>21873</v>
      </c>
      <c r="H1293" s="963">
        <f t="shared" si="54"/>
        <v>0.8855465587044534</v>
      </c>
    </row>
    <row r="1294" spans="1:8" ht="16.5" customHeight="1">
      <c r="A1294" s="934"/>
      <c r="B1294" s="1368"/>
      <c r="C1294" s="1368"/>
      <c r="D1294" s="964" t="s">
        <v>404</v>
      </c>
      <c r="E1294" s="965" t="s">
        <v>594</v>
      </c>
      <c r="F1294" s="835">
        <v>22000</v>
      </c>
      <c r="G1294" s="825">
        <v>20873</v>
      </c>
      <c r="H1294" s="963">
        <f t="shared" si="54"/>
        <v>0.9487727272727273</v>
      </c>
    </row>
    <row r="1295" spans="1:8" ht="16.5" customHeight="1">
      <c r="A1295" s="934"/>
      <c r="B1295" s="1368"/>
      <c r="C1295" s="1368"/>
      <c r="D1295" s="964" t="s">
        <v>408</v>
      </c>
      <c r="E1295" s="965" t="s">
        <v>598</v>
      </c>
      <c r="F1295" s="835">
        <v>2700</v>
      </c>
      <c r="G1295" s="825">
        <v>1000</v>
      </c>
      <c r="H1295" s="963">
        <f t="shared" si="54"/>
        <v>0.37037037037037035</v>
      </c>
    </row>
    <row r="1296" spans="1:8" ht="16.5" customHeight="1">
      <c r="A1296" s="934"/>
      <c r="B1296" s="827"/>
      <c r="C1296" s="827"/>
      <c r="D1296" s="1409"/>
      <c r="E1296" s="1410"/>
      <c r="F1296" s="1410"/>
      <c r="G1296" s="1410"/>
      <c r="H1296" s="1411"/>
    </row>
    <row r="1297" spans="1:8" ht="16.5" customHeight="1">
      <c r="A1297" s="934"/>
      <c r="B1297" s="827"/>
      <c r="C1297" s="827"/>
      <c r="D1297" s="1516" t="s">
        <v>630</v>
      </c>
      <c r="E1297" s="1517"/>
      <c r="F1297" s="838">
        <f>SUM(F1298:F1299)</f>
        <v>222661</v>
      </c>
      <c r="G1297" s="839">
        <f>SUM(G1298:G1299)</f>
        <v>209864</v>
      </c>
      <c r="H1297" s="840">
        <f t="shared" si="54"/>
        <v>0.9425269804770481</v>
      </c>
    </row>
    <row r="1298" spans="1:8" ht="60" customHeight="1">
      <c r="A1298" s="934"/>
      <c r="B1298" s="827"/>
      <c r="C1298" s="827"/>
      <c r="D1298" s="964" t="s">
        <v>175</v>
      </c>
      <c r="E1298" s="965" t="s">
        <v>645</v>
      </c>
      <c r="F1298" s="835">
        <v>202661</v>
      </c>
      <c r="G1298" s="825">
        <v>189876</v>
      </c>
      <c r="H1298" s="963">
        <f t="shared" si="54"/>
        <v>0.9369143545132018</v>
      </c>
    </row>
    <row r="1299" spans="1:8" ht="25.5">
      <c r="A1299" s="934"/>
      <c r="B1299" s="827"/>
      <c r="C1299" s="827"/>
      <c r="D1299" s="964" t="s">
        <v>838</v>
      </c>
      <c r="E1299" s="834" t="s">
        <v>839</v>
      </c>
      <c r="F1299" s="835">
        <v>20000</v>
      </c>
      <c r="G1299" s="825">
        <v>19988</v>
      </c>
      <c r="H1299" s="963">
        <f t="shared" si="54"/>
        <v>0.9994</v>
      </c>
    </row>
    <row r="1300" spans="1:8" ht="12.75">
      <c r="A1300" s="934"/>
      <c r="B1300" s="827"/>
      <c r="C1300" s="827"/>
      <c r="D1300" s="1032"/>
      <c r="E1300" s="1033"/>
      <c r="F1300" s="1033"/>
      <c r="G1300" s="1033"/>
      <c r="H1300" s="1034"/>
    </row>
    <row r="1301" spans="1:8" ht="15.75" customHeight="1">
      <c r="A1301" s="934"/>
      <c r="B1301" s="827"/>
      <c r="C1301" s="827"/>
      <c r="D1301" s="1460" t="s">
        <v>638</v>
      </c>
      <c r="E1301" s="1555"/>
      <c r="F1301" s="841">
        <f>F1302</f>
        <v>95000</v>
      </c>
      <c r="G1301" s="842">
        <f>G1302</f>
        <v>95000</v>
      </c>
      <c r="H1301" s="962">
        <f>G1301/F1301</f>
        <v>1</v>
      </c>
    </row>
    <row r="1302" spans="1:8" ht="18" customHeight="1">
      <c r="A1302" s="934"/>
      <c r="B1302" s="827"/>
      <c r="C1302" s="827"/>
      <c r="D1302" s="1456" t="s">
        <v>617</v>
      </c>
      <c r="E1302" s="1457"/>
      <c r="F1302" s="838">
        <f>F1303</f>
        <v>95000</v>
      </c>
      <c r="G1302" s="839">
        <f>G1303</f>
        <v>95000</v>
      </c>
      <c r="H1302" s="840">
        <f>G1302/F1302</f>
        <v>1</v>
      </c>
    </row>
    <row r="1303" spans="1:8" ht="38.25">
      <c r="A1303" s="934"/>
      <c r="B1303" s="827"/>
      <c r="C1303" s="827"/>
      <c r="D1303" s="964" t="s">
        <v>481</v>
      </c>
      <c r="E1303" s="965" t="s">
        <v>832</v>
      </c>
      <c r="F1303" s="835">
        <v>95000</v>
      </c>
      <c r="G1303" s="825">
        <v>95000</v>
      </c>
      <c r="H1303" s="963">
        <f>G1303/F1303</f>
        <v>1</v>
      </c>
    </row>
    <row r="1304" spans="1:8" ht="27.75" customHeight="1">
      <c r="A1304" s="934"/>
      <c r="B1304" s="1494" t="s">
        <v>484</v>
      </c>
      <c r="C1304" s="1494"/>
      <c r="D1304" s="1035"/>
      <c r="E1304" s="1036" t="s">
        <v>854</v>
      </c>
      <c r="F1304" s="844">
        <f aca="true" t="shared" si="57" ref="F1304:G1307">F1305</f>
        <v>27100</v>
      </c>
      <c r="G1304" s="811">
        <f t="shared" si="57"/>
        <v>26489</v>
      </c>
      <c r="H1304" s="961">
        <f t="shared" si="54"/>
        <v>0.9774538745387454</v>
      </c>
    </row>
    <row r="1305" spans="1:8" ht="16.5" customHeight="1">
      <c r="A1305" s="934"/>
      <c r="B1305" s="1531"/>
      <c r="C1305" s="1531"/>
      <c r="D1305" s="1502" t="s">
        <v>585</v>
      </c>
      <c r="E1305" s="1503"/>
      <c r="F1305" s="841">
        <f t="shared" si="57"/>
        <v>27100</v>
      </c>
      <c r="G1305" s="842">
        <f t="shared" si="57"/>
        <v>26489</v>
      </c>
      <c r="H1305" s="962">
        <f t="shared" si="54"/>
        <v>0.9774538745387454</v>
      </c>
    </row>
    <row r="1306" spans="1:8" ht="16.5" customHeight="1">
      <c r="A1306" s="934"/>
      <c r="B1306" s="1361"/>
      <c r="C1306" s="1361"/>
      <c r="D1306" s="1504" t="s">
        <v>586</v>
      </c>
      <c r="E1306" s="1505"/>
      <c r="F1306" s="835">
        <f t="shared" si="57"/>
        <v>27100</v>
      </c>
      <c r="G1306" s="825">
        <f t="shared" si="57"/>
        <v>26489</v>
      </c>
      <c r="H1306" s="963">
        <f t="shared" si="54"/>
        <v>0.9774538745387454</v>
      </c>
    </row>
    <row r="1307" spans="1:8" ht="16.5" customHeight="1">
      <c r="A1307" s="934"/>
      <c r="B1307" s="1361"/>
      <c r="C1307" s="1361"/>
      <c r="D1307" s="1500" t="s">
        <v>592</v>
      </c>
      <c r="E1307" s="1501"/>
      <c r="F1307" s="835">
        <f t="shared" si="57"/>
        <v>27100</v>
      </c>
      <c r="G1307" s="825">
        <f t="shared" si="57"/>
        <v>26489</v>
      </c>
      <c r="H1307" s="963">
        <f t="shared" si="54"/>
        <v>0.9774538745387454</v>
      </c>
    </row>
    <row r="1308" spans="1:8" ht="16.5" customHeight="1">
      <c r="A1308" s="934"/>
      <c r="B1308" s="1394"/>
      <c r="C1308" s="1394"/>
      <c r="D1308" s="964" t="s">
        <v>485</v>
      </c>
      <c r="E1308" s="965" t="s">
        <v>855</v>
      </c>
      <c r="F1308" s="835">
        <v>27100</v>
      </c>
      <c r="G1308" s="825">
        <v>26489</v>
      </c>
      <c r="H1308" s="963">
        <f t="shared" si="54"/>
        <v>0.9774538745387454</v>
      </c>
    </row>
    <row r="1309" spans="1:8" ht="16.5" customHeight="1">
      <c r="A1309" s="934"/>
      <c r="B1309" s="1494" t="s">
        <v>856</v>
      </c>
      <c r="C1309" s="1494"/>
      <c r="D1309" s="1035"/>
      <c r="E1309" s="1036" t="s">
        <v>15</v>
      </c>
      <c r="F1309" s="844">
        <f>F1310</f>
        <v>16500</v>
      </c>
      <c r="G1309" s="811">
        <f>G1310</f>
        <v>14783</v>
      </c>
      <c r="H1309" s="961">
        <f t="shared" si="54"/>
        <v>0.8959393939393939</v>
      </c>
    </row>
    <row r="1310" spans="1:8" ht="16.5" customHeight="1">
      <c r="A1310" s="934"/>
      <c r="B1310" s="848"/>
      <c r="C1310" s="848"/>
      <c r="D1310" s="1502" t="s">
        <v>585</v>
      </c>
      <c r="E1310" s="1503"/>
      <c r="F1310" s="841">
        <f>F1311</f>
        <v>16500</v>
      </c>
      <c r="G1310" s="842">
        <f>G1311</f>
        <v>14783</v>
      </c>
      <c r="H1310" s="962">
        <f t="shared" si="54"/>
        <v>0.8959393939393939</v>
      </c>
    </row>
    <row r="1311" spans="1:8" ht="16.5" customHeight="1">
      <c r="A1311" s="934"/>
      <c r="B1311" s="848"/>
      <c r="C1311" s="848"/>
      <c r="D1311" s="1504" t="s">
        <v>586</v>
      </c>
      <c r="E1311" s="1505"/>
      <c r="F1311" s="835">
        <f>F1312+F1315</f>
        <v>16500</v>
      </c>
      <c r="G1311" s="825">
        <f>G1312+G1315</f>
        <v>14783</v>
      </c>
      <c r="H1311" s="963">
        <f t="shared" si="54"/>
        <v>0.8959393939393939</v>
      </c>
    </row>
    <row r="1312" spans="1:8" ht="16.5" customHeight="1">
      <c r="A1312" s="934"/>
      <c r="B1312" s="848"/>
      <c r="C1312" s="848"/>
      <c r="D1312" s="1506" t="s">
        <v>397</v>
      </c>
      <c r="E1312" s="1507"/>
      <c r="F1312" s="835">
        <f>F1313</f>
        <v>3500</v>
      </c>
      <c r="G1312" s="825">
        <f>G1313</f>
        <v>2900</v>
      </c>
      <c r="H1312" s="963">
        <f t="shared" si="54"/>
        <v>0.8285714285714286</v>
      </c>
    </row>
    <row r="1313" spans="1:8" ht="16.5" customHeight="1">
      <c r="A1313" s="934"/>
      <c r="B1313" s="827"/>
      <c r="C1313" s="827"/>
      <c r="D1313" s="964" t="s">
        <v>402</v>
      </c>
      <c r="E1313" s="965" t="s">
        <v>591</v>
      </c>
      <c r="F1313" s="835">
        <v>3500</v>
      </c>
      <c r="G1313" s="825">
        <v>2900</v>
      </c>
      <c r="H1313" s="963">
        <f t="shared" si="54"/>
        <v>0.8285714285714286</v>
      </c>
    </row>
    <row r="1314" spans="1:8" ht="16.5" customHeight="1">
      <c r="A1314" s="934"/>
      <c r="B1314" s="827"/>
      <c r="C1314" s="827"/>
      <c r="D1314" s="1469"/>
      <c r="E1314" s="1368"/>
      <c r="F1314" s="1368"/>
      <c r="G1314" s="1368"/>
      <c r="H1314" s="1380"/>
    </row>
    <row r="1315" spans="1:8" ht="16.5" customHeight="1">
      <c r="A1315" s="934"/>
      <c r="B1315" s="827"/>
      <c r="C1315" s="827"/>
      <c r="D1315" s="1553" t="s">
        <v>592</v>
      </c>
      <c r="E1315" s="1554"/>
      <c r="F1315" s="985">
        <f>F1316</f>
        <v>13000</v>
      </c>
      <c r="G1315" s="996">
        <f>G1316</f>
        <v>11883</v>
      </c>
      <c r="H1315" s="987">
        <f t="shared" si="54"/>
        <v>0.9140769230769231</v>
      </c>
    </row>
    <row r="1316" spans="1:8" ht="16.5" customHeight="1">
      <c r="A1316" s="934"/>
      <c r="B1316" s="1368"/>
      <c r="C1316" s="1368"/>
      <c r="D1316" s="1019" t="s">
        <v>408</v>
      </c>
      <c r="E1316" s="1037" t="s">
        <v>598</v>
      </c>
      <c r="F1316" s="985">
        <v>13000</v>
      </c>
      <c r="G1316" s="996">
        <v>11883</v>
      </c>
      <c r="H1316" s="987">
        <f t="shared" si="54"/>
        <v>0.9140769230769231</v>
      </c>
    </row>
    <row r="1317" spans="1:8" ht="16.5" customHeight="1">
      <c r="A1317" s="805" t="s">
        <v>27</v>
      </c>
      <c r="B1317" s="1544"/>
      <c r="C1317" s="1544"/>
      <c r="D1317" s="1420" t="s">
        <v>857</v>
      </c>
      <c r="E1317" s="1545"/>
      <c r="F1317" s="883">
        <f>F1318+F1322+F1358+F1362+F1404+F1409+F1414+F1446+F1450+F1454</f>
        <v>25041087</v>
      </c>
      <c r="G1317" s="883">
        <f>G1318+G1322+G1358+G1362+G1404+G1409+G1414+G1446+G1450+G1454</f>
        <v>22434235</v>
      </c>
      <c r="H1317" s="951">
        <f t="shared" si="54"/>
        <v>0.8958970111800658</v>
      </c>
    </row>
    <row r="1318" spans="1:8" ht="16.5" customHeight="1">
      <c r="A1318" s="952"/>
      <c r="B1318" s="1419" t="s">
        <v>486</v>
      </c>
      <c r="C1318" s="1419"/>
      <c r="D1318" s="1407" t="s">
        <v>323</v>
      </c>
      <c r="E1318" s="1408"/>
      <c r="F1318" s="953">
        <f aca="true" t="shared" si="58" ref="F1318:G1320">SUM(F1319)</f>
        <v>165000</v>
      </c>
      <c r="G1318" s="1023">
        <f t="shared" si="58"/>
        <v>108700</v>
      </c>
      <c r="H1318" s="880">
        <f t="shared" si="54"/>
        <v>0.6587878787878788</v>
      </c>
    </row>
    <row r="1319" spans="1:8" ht="16.5" customHeight="1">
      <c r="A1319" s="952"/>
      <c r="B1319" s="827"/>
      <c r="C1319" s="827"/>
      <c r="D1319" s="1502" t="s">
        <v>585</v>
      </c>
      <c r="E1319" s="1503"/>
      <c r="F1319" s="841">
        <f t="shared" si="58"/>
        <v>165000</v>
      </c>
      <c r="G1319" s="842">
        <f t="shared" si="58"/>
        <v>108700</v>
      </c>
      <c r="H1319" s="962">
        <f t="shared" si="54"/>
        <v>0.6587878787878788</v>
      </c>
    </row>
    <row r="1320" spans="1:8" ht="16.5" customHeight="1">
      <c r="A1320" s="952"/>
      <c r="B1320" s="827"/>
      <c r="C1320" s="827"/>
      <c r="D1320" s="1508" t="s">
        <v>630</v>
      </c>
      <c r="E1320" s="1509"/>
      <c r="F1320" s="835">
        <f t="shared" si="58"/>
        <v>165000</v>
      </c>
      <c r="G1320" s="825">
        <f t="shared" si="58"/>
        <v>108700</v>
      </c>
      <c r="H1320" s="963">
        <f t="shared" si="54"/>
        <v>0.6587878787878788</v>
      </c>
    </row>
    <row r="1321" spans="1:8" ht="38.25">
      <c r="A1321" s="952"/>
      <c r="B1321" s="956"/>
      <c r="C1321" s="956"/>
      <c r="D1321" s="964" t="s">
        <v>175</v>
      </c>
      <c r="E1321" s="965" t="s">
        <v>645</v>
      </c>
      <c r="F1321" s="835">
        <v>165000</v>
      </c>
      <c r="G1321" s="825">
        <v>108700</v>
      </c>
      <c r="H1321" s="963">
        <f aca="true" t="shared" si="59" ref="H1321:H1384">G1321/F1321</f>
        <v>0.6587878787878788</v>
      </c>
    </row>
    <row r="1322" spans="1:8" ht="30" customHeight="1">
      <c r="A1322" s="934"/>
      <c r="B1322" s="1547" t="s">
        <v>487</v>
      </c>
      <c r="C1322" s="1548"/>
      <c r="D1322" s="1470" t="s">
        <v>858</v>
      </c>
      <c r="E1322" s="1470"/>
      <c r="F1322" s="844">
        <f>SUM(F1323,F1355)</f>
        <v>2109707</v>
      </c>
      <c r="G1322" s="811">
        <f>SUM(G1323,G1355)</f>
        <v>2100852</v>
      </c>
      <c r="H1322" s="961">
        <f t="shared" si="59"/>
        <v>0.9958027346925427</v>
      </c>
    </row>
    <row r="1323" spans="1:8" ht="16.5" customHeight="1">
      <c r="A1323" s="934"/>
      <c r="B1323" s="827"/>
      <c r="C1323" s="827"/>
      <c r="D1323" s="1362" t="s">
        <v>585</v>
      </c>
      <c r="E1323" s="1363"/>
      <c r="F1323" s="813">
        <f>F1324+F1350+F1353</f>
        <v>2067013</v>
      </c>
      <c r="G1323" s="814">
        <f>G1324+G1350+G1353</f>
        <v>2058238</v>
      </c>
      <c r="H1323" s="962">
        <f t="shared" si="59"/>
        <v>0.9957547436808574</v>
      </c>
    </row>
    <row r="1324" spans="1:8" ht="16.5" customHeight="1">
      <c r="A1324" s="934"/>
      <c r="B1324" s="827"/>
      <c r="C1324" s="827"/>
      <c r="D1324" s="1504" t="s">
        <v>586</v>
      </c>
      <c r="E1324" s="1505"/>
      <c r="F1324" s="835">
        <f>F1325+F1332</f>
        <v>2065365</v>
      </c>
      <c r="G1324" s="825">
        <f>G1325+G1332</f>
        <v>2056851</v>
      </c>
      <c r="H1324" s="963">
        <f t="shared" si="59"/>
        <v>0.9958777262130423</v>
      </c>
    </row>
    <row r="1325" spans="1:8" ht="16.5" customHeight="1">
      <c r="A1325" s="934"/>
      <c r="B1325" s="827"/>
      <c r="C1325" s="827"/>
      <c r="D1325" s="1506" t="s">
        <v>397</v>
      </c>
      <c r="E1325" s="1507"/>
      <c r="F1325" s="835">
        <f>SUM(F1326:F1330)</f>
        <v>1547094</v>
      </c>
      <c r="G1325" s="825">
        <f>SUM(G1326:G1330)</f>
        <v>1542969</v>
      </c>
      <c r="H1325" s="963">
        <f t="shared" si="59"/>
        <v>0.9973337108152446</v>
      </c>
    </row>
    <row r="1326" spans="1:8" ht="16.5" customHeight="1">
      <c r="A1326" s="934"/>
      <c r="B1326" s="1368"/>
      <c r="C1326" s="1368"/>
      <c r="D1326" s="964" t="s">
        <v>398</v>
      </c>
      <c r="E1326" s="965" t="s">
        <v>587</v>
      </c>
      <c r="F1326" s="835">
        <v>1198043</v>
      </c>
      <c r="G1326" s="825">
        <v>1197339</v>
      </c>
      <c r="H1326" s="963">
        <f t="shared" si="59"/>
        <v>0.9994123750149202</v>
      </c>
    </row>
    <row r="1327" spans="1:8" ht="16.5" customHeight="1">
      <c r="A1327" s="934"/>
      <c r="B1327" s="1368"/>
      <c r="C1327" s="1368"/>
      <c r="D1327" s="964" t="s">
        <v>399</v>
      </c>
      <c r="E1327" s="965" t="s">
        <v>588</v>
      </c>
      <c r="F1327" s="835">
        <v>64739</v>
      </c>
      <c r="G1327" s="825">
        <v>64739</v>
      </c>
      <c r="H1327" s="963">
        <f t="shared" si="59"/>
        <v>1</v>
      </c>
    </row>
    <row r="1328" spans="1:8" ht="16.5" customHeight="1">
      <c r="A1328" s="934"/>
      <c r="B1328" s="1368"/>
      <c r="C1328" s="1368"/>
      <c r="D1328" s="964" t="s">
        <v>400</v>
      </c>
      <c r="E1328" s="965" t="s">
        <v>589</v>
      </c>
      <c r="F1328" s="835">
        <v>218483</v>
      </c>
      <c r="G1328" s="825">
        <v>216390</v>
      </c>
      <c r="H1328" s="963">
        <f t="shared" si="59"/>
        <v>0.9904203073007969</v>
      </c>
    </row>
    <row r="1329" spans="1:8" ht="16.5" customHeight="1">
      <c r="A1329" s="934"/>
      <c r="B1329" s="1368"/>
      <c r="C1329" s="1368"/>
      <c r="D1329" s="972" t="s">
        <v>401</v>
      </c>
      <c r="E1329" s="973" t="s">
        <v>590</v>
      </c>
      <c r="F1329" s="985">
        <v>26869</v>
      </c>
      <c r="G1329" s="996">
        <v>26041</v>
      </c>
      <c r="H1329" s="987">
        <f t="shared" si="59"/>
        <v>0.9691838177825747</v>
      </c>
    </row>
    <row r="1330" spans="1:8" ht="16.5" customHeight="1">
      <c r="A1330" s="934"/>
      <c r="B1330" s="827"/>
      <c r="C1330" s="827"/>
      <c r="D1330" s="860" t="s">
        <v>402</v>
      </c>
      <c r="E1330" s="1038" t="s">
        <v>859</v>
      </c>
      <c r="F1330" s="835">
        <v>38960</v>
      </c>
      <c r="G1330" s="825">
        <v>38460</v>
      </c>
      <c r="H1330" s="963">
        <f t="shared" si="59"/>
        <v>0.9871663244353183</v>
      </c>
    </row>
    <row r="1331" spans="1:8" ht="16.5" customHeight="1">
      <c r="A1331" s="934"/>
      <c r="B1331" s="827"/>
      <c r="C1331" s="827"/>
      <c r="D1331" s="1524"/>
      <c r="E1331" s="1525"/>
      <c r="F1331" s="1525"/>
      <c r="G1331" s="1525"/>
      <c r="H1331" s="1526"/>
    </row>
    <row r="1332" spans="1:8" ht="16.5" customHeight="1">
      <c r="A1332" s="934"/>
      <c r="B1332" s="827"/>
      <c r="C1332" s="827"/>
      <c r="D1332" s="1500" t="s">
        <v>592</v>
      </c>
      <c r="E1332" s="1501"/>
      <c r="F1332" s="835">
        <f>SUM(F1333:F1348)</f>
        <v>518271</v>
      </c>
      <c r="G1332" s="825">
        <f>SUM(G1333:G1348)</f>
        <v>513882</v>
      </c>
      <c r="H1332" s="963">
        <f t="shared" si="59"/>
        <v>0.9915314574807388</v>
      </c>
    </row>
    <row r="1333" spans="1:8" ht="16.5" customHeight="1">
      <c r="A1333" s="934"/>
      <c r="B1333" s="827"/>
      <c r="C1333" s="827"/>
      <c r="D1333" s="964" t="s">
        <v>403</v>
      </c>
      <c r="E1333" s="965" t="s">
        <v>593</v>
      </c>
      <c r="F1333" s="835">
        <v>14013</v>
      </c>
      <c r="G1333" s="825">
        <v>13711</v>
      </c>
      <c r="H1333" s="963">
        <f t="shared" si="59"/>
        <v>0.9784485834582174</v>
      </c>
    </row>
    <row r="1334" spans="1:8" ht="16.5" customHeight="1">
      <c r="A1334" s="934"/>
      <c r="B1334" s="1368"/>
      <c r="C1334" s="1368"/>
      <c r="D1334" s="964" t="s">
        <v>404</v>
      </c>
      <c r="E1334" s="965" t="s">
        <v>594</v>
      </c>
      <c r="F1334" s="835">
        <v>53422</v>
      </c>
      <c r="G1334" s="825">
        <v>53185</v>
      </c>
      <c r="H1334" s="963">
        <f t="shared" si="59"/>
        <v>0.9955636254726518</v>
      </c>
    </row>
    <row r="1335" spans="1:8" ht="16.5" customHeight="1">
      <c r="A1335" s="934"/>
      <c r="B1335" s="1368"/>
      <c r="C1335" s="1368"/>
      <c r="D1335" s="964" t="s">
        <v>405</v>
      </c>
      <c r="E1335" s="965" t="s">
        <v>595</v>
      </c>
      <c r="F1335" s="835">
        <v>17832</v>
      </c>
      <c r="G1335" s="825">
        <v>17689</v>
      </c>
      <c r="H1335" s="963">
        <f t="shared" si="59"/>
        <v>0.991980708838044</v>
      </c>
    </row>
    <row r="1336" spans="1:8" ht="16.5" customHeight="1">
      <c r="A1336" s="934"/>
      <c r="B1336" s="1368"/>
      <c r="C1336" s="1368"/>
      <c r="D1336" s="964" t="s">
        <v>406</v>
      </c>
      <c r="E1336" s="965" t="s">
        <v>596</v>
      </c>
      <c r="F1336" s="835">
        <v>7507</v>
      </c>
      <c r="G1336" s="825">
        <v>7019</v>
      </c>
      <c r="H1336" s="963">
        <f t="shared" si="59"/>
        <v>0.9349940055947782</v>
      </c>
    </row>
    <row r="1337" spans="1:8" ht="16.5" customHeight="1">
      <c r="A1337" s="934"/>
      <c r="B1337" s="1368"/>
      <c r="C1337" s="1368"/>
      <c r="D1337" s="964" t="s">
        <v>407</v>
      </c>
      <c r="E1337" s="965" t="s">
        <v>597</v>
      </c>
      <c r="F1337" s="835">
        <v>2320</v>
      </c>
      <c r="G1337" s="825">
        <v>2085</v>
      </c>
      <c r="H1337" s="963">
        <f t="shared" si="59"/>
        <v>0.8987068965517241</v>
      </c>
    </row>
    <row r="1338" spans="1:8" ht="16.5" customHeight="1">
      <c r="A1338" s="934"/>
      <c r="B1338" s="1368"/>
      <c r="C1338" s="1368"/>
      <c r="D1338" s="964" t="s">
        <v>408</v>
      </c>
      <c r="E1338" s="965" t="s">
        <v>598</v>
      </c>
      <c r="F1338" s="835">
        <v>337355</v>
      </c>
      <c r="G1338" s="825">
        <v>336707</v>
      </c>
      <c r="H1338" s="963">
        <f t="shared" si="59"/>
        <v>0.998079174756562</v>
      </c>
    </row>
    <row r="1339" spans="1:8" ht="16.5" customHeight="1">
      <c r="A1339" s="934"/>
      <c r="B1339" s="1368"/>
      <c r="C1339" s="1368"/>
      <c r="D1339" s="964" t="s">
        <v>409</v>
      </c>
      <c r="E1339" s="965" t="s">
        <v>599</v>
      </c>
      <c r="F1339" s="835">
        <v>3212</v>
      </c>
      <c r="G1339" s="825">
        <v>3210</v>
      </c>
      <c r="H1339" s="963">
        <f t="shared" si="59"/>
        <v>0.9993773349937733</v>
      </c>
    </row>
    <row r="1340" spans="1:8" ht="25.5" customHeight="1">
      <c r="A1340" s="934"/>
      <c r="B1340" s="1368"/>
      <c r="C1340" s="1368"/>
      <c r="D1340" s="964" t="s">
        <v>411</v>
      </c>
      <c r="E1340" s="965" t="s">
        <v>601</v>
      </c>
      <c r="F1340" s="835">
        <v>7600</v>
      </c>
      <c r="G1340" s="825">
        <v>7450</v>
      </c>
      <c r="H1340" s="963">
        <f t="shared" si="59"/>
        <v>0.9802631578947368</v>
      </c>
    </row>
    <row r="1341" spans="1:8" ht="16.5" customHeight="1">
      <c r="A1341" s="934"/>
      <c r="B1341" s="1368"/>
      <c r="C1341" s="1368"/>
      <c r="D1341" s="964" t="s">
        <v>472</v>
      </c>
      <c r="E1341" s="965" t="s">
        <v>735</v>
      </c>
      <c r="F1341" s="835">
        <v>17400</v>
      </c>
      <c r="G1341" s="825">
        <v>16414</v>
      </c>
      <c r="H1341" s="963">
        <f t="shared" si="59"/>
        <v>0.9433333333333334</v>
      </c>
    </row>
    <row r="1342" spans="1:8" ht="25.5">
      <c r="A1342" s="934"/>
      <c r="B1342" s="1368"/>
      <c r="C1342" s="1368"/>
      <c r="D1342" s="964" t="s">
        <v>413</v>
      </c>
      <c r="E1342" s="965" t="s">
        <v>603</v>
      </c>
      <c r="F1342" s="835">
        <v>13430</v>
      </c>
      <c r="G1342" s="825">
        <v>13420</v>
      </c>
      <c r="H1342" s="963">
        <f t="shared" si="59"/>
        <v>0.9992553983618764</v>
      </c>
    </row>
    <row r="1343" spans="1:8" ht="16.5" customHeight="1">
      <c r="A1343" s="934"/>
      <c r="B1343" s="1368"/>
      <c r="C1343" s="1368"/>
      <c r="D1343" s="1024" t="s">
        <v>414</v>
      </c>
      <c r="E1343" s="973" t="s">
        <v>604</v>
      </c>
      <c r="F1343" s="985">
        <v>825</v>
      </c>
      <c r="G1343" s="996">
        <v>825</v>
      </c>
      <c r="H1343" s="987">
        <f t="shared" si="59"/>
        <v>1</v>
      </c>
    </row>
    <row r="1344" spans="1:8" ht="16.5" customHeight="1">
      <c r="A1344" s="934"/>
      <c r="B1344" s="1368"/>
      <c r="C1344" s="1368"/>
      <c r="D1344" s="833" t="s">
        <v>416</v>
      </c>
      <c r="E1344" s="834" t="s">
        <v>606</v>
      </c>
      <c r="F1344" s="835">
        <v>35970</v>
      </c>
      <c r="G1344" s="825">
        <v>35796</v>
      </c>
      <c r="H1344" s="963">
        <f t="shared" si="59"/>
        <v>0.995162635529608</v>
      </c>
    </row>
    <row r="1345" spans="1:8" ht="16.5" customHeight="1">
      <c r="A1345" s="934"/>
      <c r="B1345" s="827"/>
      <c r="C1345" s="827"/>
      <c r="D1345" s="836" t="s">
        <v>417</v>
      </c>
      <c r="E1345" s="837" t="s">
        <v>607</v>
      </c>
      <c r="F1345" s="838">
        <v>2675</v>
      </c>
      <c r="G1345" s="825">
        <v>2665</v>
      </c>
      <c r="H1345" s="840">
        <f t="shared" si="59"/>
        <v>0.9962616822429906</v>
      </c>
    </row>
    <row r="1346" spans="1:8" ht="16.5" customHeight="1">
      <c r="A1346" s="934"/>
      <c r="B1346" s="827"/>
      <c r="C1346" s="827"/>
      <c r="D1346" s="964" t="s">
        <v>418</v>
      </c>
      <c r="E1346" s="965" t="s">
        <v>610</v>
      </c>
      <c r="F1346" s="835">
        <v>1410</v>
      </c>
      <c r="G1346" s="825">
        <v>1329</v>
      </c>
      <c r="H1346" s="963">
        <f t="shared" si="59"/>
        <v>0.9425531914893617</v>
      </c>
    </row>
    <row r="1347" spans="1:8" ht="16.5" customHeight="1">
      <c r="A1347" s="934"/>
      <c r="B1347" s="1368"/>
      <c r="C1347" s="1368"/>
      <c r="D1347" s="964" t="s">
        <v>458</v>
      </c>
      <c r="E1347" s="965" t="s">
        <v>644</v>
      </c>
      <c r="F1347" s="835">
        <v>1000</v>
      </c>
      <c r="G1347" s="825">
        <v>233</v>
      </c>
      <c r="H1347" s="963">
        <f t="shared" si="59"/>
        <v>0.233</v>
      </c>
    </row>
    <row r="1348" spans="1:8" ht="16.5" customHeight="1">
      <c r="A1348" s="934"/>
      <c r="B1348" s="1368"/>
      <c r="C1348" s="1368"/>
      <c r="D1348" s="972" t="s">
        <v>419</v>
      </c>
      <c r="E1348" s="973" t="s">
        <v>613</v>
      </c>
      <c r="F1348" s="985">
        <v>2300</v>
      </c>
      <c r="G1348" s="996">
        <v>2144</v>
      </c>
      <c r="H1348" s="987">
        <f t="shared" si="59"/>
        <v>0.9321739130434783</v>
      </c>
    </row>
    <row r="1349" spans="1:8" ht="16.5" customHeight="1">
      <c r="A1349" s="934"/>
      <c r="B1349" s="827"/>
      <c r="C1349" s="827"/>
      <c r="D1349" s="1402"/>
      <c r="E1349" s="1518"/>
      <c r="F1349" s="1518"/>
      <c r="G1349" s="1518"/>
      <c r="H1349" s="1519"/>
    </row>
    <row r="1350" spans="1:8" ht="16.5" customHeight="1">
      <c r="A1350" s="934"/>
      <c r="B1350" s="827"/>
      <c r="C1350" s="827"/>
      <c r="D1350" s="1456" t="s">
        <v>789</v>
      </c>
      <c r="E1350" s="1457"/>
      <c r="F1350" s="838">
        <f>F1351</f>
        <v>308</v>
      </c>
      <c r="G1350" s="839">
        <f>G1351</f>
        <v>62</v>
      </c>
      <c r="H1350" s="840">
        <f t="shared" si="59"/>
        <v>0.2012987012987013</v>
      </c>
    </row>
    <row r="1351" spans="1:8" ht="49.5" customHeight="1">
      <c r="A1351" s="934"/>
      <c r="B1351" s="827"/>
      <c r="C1351" s="827"/>
      <c r="D1351" s="964" t="s">
        <v>319</v>
      </c>
      <c r="E1351" s="965" t="s">
        <v>860</v>
      </c>
      <c r="F1351" s="835">
        <v>308</v>
      </c>
      <c r="G1351" s="825">
        <v>62</v>
      </c>
      <c r="H1351" s="963">
        <f t="shared" si="59"/>
        <v>0.2012987012987013</v>
      </c>
    </row>
    <row r="1352" spans="1:8" ht="16.5" customHeight="1">
      <c r="A1352" s="934"/>
      <c r="B1352" s="827"/>
      <c r="C1352" s="827"/>
      <c r="D1352" s="1469"/>
      <c r="E1352" s="1368"/>
      <c r="F1352" s="1368"/>
      <c r="G1352" s="1368"/>
      <c r="H1352" s="1380"/>
    </row>
    <row r="1353" spans="1:8" ht="16.5" customHeight="1">
      <c r="A1353" s="934"/>
      <c r="B1353" s="827"/>
      <c r="C1353" s="827"/>
      <c r="D1353" s="1508" t="s">
        <v>791</v>
      </c>
      <c r="E1353" s="1509"/>
      <c r="F1353" s="835">
        <f>F1354</f>
        <v>1340</v>
      </c>
      <c r="G1353" s="825">
        <f>G1354</f>
        <v>1325</v>
      </c>
      <c r="H1353" s="963">
        <f t="shared" si="59"/>
        <v>0.9888059701492538</v>
      </c>
    </row>
    <row r="1354" spans="1:8" ht="16.5" customHeight="1">
      <c r="A1354" s="934"/>
      <c r="B1354" s="827"/>
      <c r="C1354" s="827"/>
      <c r="D1354" s="1022" t="s">
        <v>420</v>
      </c>
      <c r="E1354" s="1007" t="s">
        <v>615</v>
      </c>
      <c r="F1354" s="1125">
        <v>1340</v>
      </c>
      <c r="G1354" s="1126">
        <v>1325</v>
      </c>
      <c r="H1354" s="1127">
        <f t="shared" si="59"/>
        <v>0.9888059701492538</v>
      </c>
    </row>
    <row r="1355" spans="1:8" ht="16.5" customHeight="1">
      <c r="A1355" s="934"/>
      <c r="B1355" s="827"/>
      <c r="C1355" s="827"/>
      <c r="D1355" s="1458" t="s">
        <v>616</v>
      </c>
      <c r="E1355" s="1459"/>
      <c r="F1355" s="813">
        <f>SUM(F1356)</f>
        <v>42694</v>
      </c>
      <c r="G1355" s="814">
        <f>SUM(G1356)</f>
        <v>42614</v>
      </c>
      <c r="H1355" s="815">
        <f t="shared" si="59"/>
        <v>0.9981262004028669</v>
      </c>
    </row>
    <row r="1356" spans="1:8" ht="16.5" customHeight="1">
      <c r="A1356" s="934"/>
      <c r="B1356" s="827"/>
      <c r="C1356" s="827"/>
      <c r="D1356" s="1508" t="s">
        <v>617</v>
      </c>
      <c r="E1356" s="1509"/>
      <c r="F1356" s="835">
        <f>SUM(F1357)</f>
        <v>42694</v>
      </c>
      <c r="G1356" s="825">
        <f>SUM(G1357)</f>
        <v>42614</v>
      </c>
      <c r="H1356" s="963">
        <f t="shared" si="59"/>
        <v>0.9981262004028669</v>
      </c>
    </row>
    <row r="1357" spans="1:8" ht="16.5" customHeight="1">
      <c r="A1357" s="934"/>
      <c r="B1357" s="827"/>
      <c r="C1357" s="827"/>
      <c r="D1357" s="964" t="s">
        <v>421</v>
      </c>
      <c r="E1357" s="965" t="s">
        <v>618</v>
      </c>
      <c r="F1357" s="835">
        <v>42694</v>
      </c>
      <c r="G1357" s="825">
        <v>42614</v>
      </c>
      <c r="H1357" s="963">
        <f t="shared" si="59"/>
        <v>0.9981262004028669</v>
      </c>
    </row>
    <row r="1358" spans="1:8" ht="16.5" customHeight="1">
      <c r="A1358" s="934"/>
      <c r="B1358" s="1494" t="s">
        <v>42</v>
      </c>
      <c r="C1358" s="1494"/>
      <c r="D1358" s="1495" t="s">
        <v>861</v>
      </c>
      <c r="E1358" s="1496"/>
      <c r="F1358" s="844">
        <f aca="true" t="shared" si="60" ref="F1358:G1360">F1359</f>
        <v>60000</v>
      </c>
      <c r="G1358" s="811">
        <f t="shared" si="60"/>
        <v>60000</v>
      </c>
      <c r="H1358" s="961">
        <f t="shared" si="59"/>
        <v>1</v>
      </c>
    </row>
    <row r="1359" spans="1:8" ht="16.5" customHeight="1">
      <c r="A1359" s="934"/>
      <c r="B1359" s="1531"/>
      <c r="C1359" s="1531"/>
      <c r="D1359" s="1502" t="s">
        <v>585</v>
      </c>
      <c r="E1359" s="1503"/>
      <c r="F1359" s="841">
        <f t="shared" si="60"/>
        <v>60000</v>
      </c>
      <c r="G1359" s="842">
        <f t="shared" si="60"/>
        <v>60000</v>
      </c>
      <c r="H1359" s="962">
        <f t="shared" si="59"/>
        <v>1</v>
      </c>
    </row>
    <row r="1360" spans="1:8" ht="16.5" customHeight="1">
      <c r="A1360" s="934"/>
      <c r="B1360" s="1361"/>
      <c r="C1360" s="1361"/>
      <c r="D1360" s="1504" t="s">
        <v>789</v>
      </c>
      <c r="E1360" s="1505"/>
      <c r="F1360" s="835">
        <f t="shared" si="60"/>
        <v>60000</v>
      </c>
      <c r="G1360" s="825">
        <f t="shared" si="60"/>
        <v>60000</v>
      </c>
      <c r="H1360" s="963">
        <f t="shared" si="59"/>
        <v>1</v>
      </c>
    </row>
    <row r="1361" spans="1:8" ht="25.5">
      <c r="A1361" s="934"/>
      <c r="B1361" s="1394"/>
      <c r="C1361" s="1394"/>
      <c r="D1361" s="964" t="s">
        <v>34</v>
      </c>
      <c r="E1361" s="1039" t="s">
        <v>862</v>
      </c>
      <c r="F1361" s="835">
        <v>60000</v>
      </c>
      <c r="G1361" s="825">
        <v>60000</v>
      </c>
      <c r="H1361" s="963">
        <f t="shared" si="59"/>
        <v>1</v>
      </c>
    </row>
    <row r="1362" spans="1:8" ht="16.5" customHeight="1">
      <c r="A1362" s="934"/>
      <c r="B1362" s="1494" t="s">
        <v>863</v>
      </c>
      <c r="C1362" s="1494"/>
      <c r="D1362" s="1495" t="s">
        <v>327</v>
      </c>
      <c r="E1362" s="1496"/>
      <c r="F1362" s="844">
        <f>F1363+F1400</f>
        <v>2531213</v>
      </c>
      <c r="G1362" s="811">
        <f>G1363+G1400</f>
        <v>2421902</v>
      </c>
      <c r="H1362" s="961">
        <f t="shared" si="59"/>
        <v>0.956814776156728</v>
      </c>
    </row>
    <row r="1363" spans="1:8" ht="16.5" customHeight="1">
      <c r="A1363" s="934"/>
      <c r="B1363" s="827"/>
      <c r="C1363" s="827"/>
      <c r="D1363" s="1502" t="s">
        <v>585</v>
      </c>
      <c r="E1363" s="1503"/>
      <c r="F1363" s="841">
        <f>F1364+F1393+F1396</f>
        <v>2363966</v>
      </c>
      <c r="G1363" s="842">
        <f>G1364+G1393+G1396</f>
        <v>2271273</v>
      </c>
      <c r="H1363" s="962">
        <f t="shared" si="59"/>
        <v>0.9607891991678391</v>
      </c>
    </row>
    <row r="1364" spans="1:8" ht="16.5" customHeight="1">
      <c r="A1364" s="934"/>
      <c r="B1364" s="827"/>
      <c r="C1364" s="827"/>
      <c r="D1364" s="1504" t="s">
        <v>586</v>
      </c>
      <c r="E1364" s="1505"/>
      <c r="F1364" s="835">
        <f>F1365+F1372</f>
        <v>1560516</v>
      </c>
      <c r="G1364" s="825">
        <f>G1365+G1372</f>
        <v>1476344</v>
      </c>
      <c r="H1364" s="963">
        <f t="shared" si="59"/>
        <v>0.946061430962579</v>
      </c>
    </row>
    <row r="1365" spans="1:8" ht="16.5" customHeight="1">
      <c r="A1365" s="934"/>
      <c r="B1365" s="827"/>
      <c r="C1365" s="827"/>
      <c r="D1365" s="1506" t="s">
        <v>397</v>
      </c>
      <c r="E1365" s="1507"/>
      <c r="F1365" s="835">
        <f>SUM(F1366:F1370)</f>
        <v>1202563</v>
      </c>
      <c r="G1365" s="825">
        <f>SUM(G1366:G1370)</f>
        <v>1189661</v>
      </c>
      <c r="H1365" s="963">
        <f t="shared" si="59"/>
        <v>0.9892712481591401</v>
      </c>
    </row>
    <row r="1366" spans="1:8" ht="16.5" customHeight="1">
      <c r="A1366" s="934"/>
      <c r="B1366" s="1368"/>
      <c r="C1366" s="1368"/>
      <c r="D1366" s="964" t="s">
        <v>398</v>
      </c>
      <c r="E1366" s="965" t="s">
        <v>587</v>
      </c>
      <c r="F1366" s="835">
        <v>938288</v>
      </c>
      <c r="G1366" s="825">
        <v>934689</v>
      </c>
      <c r="H1366" s="963">
        <f t="shared" si="59"/>
        <v>0.9961642907081835</v>
      </c>
    </row>
    <row r="1367" spans="1:8" ht="16.5" customHeight="1">
      <c r="A1367" s="934"/>
      <c r="B1367" s="1368"/>
      <c r="C1367" s="1368"/>
      <c r="D1367" s="964" t="s">
        <v>399</v>
      </c>
      <c r="E1367" s="965" t="s">
        <v>588</v>
      </c>
      <c r="F1367" s="835">
        <v>69693</v>
      </c>
      <c r="G1367" s="825">
        <v>69693</v>
      </c>
      <c r="H1367" s="963">
        <f t="shared" si="59"/>
        <v>1</v>
      </c>
    </row>
    <row r="1368" spans="1:8" ht="16.5" customHeight="1">
      <c r="A1368" s="934"/>
      <c r="B1368" s="1368"/>
      <c r="C1368" s="1368"/>
      <c r="D1368" s="964" t="s">
        <v>400</v>
      </c>
      <c r="E1368" s="965" t="s">
        <v>589</v>
      </c>
      <c r="F1368" s="835">
        <v>166252</v>
      </c>
      <c r="G1368" s="825">
        <v>164114</v>
      </c>
      <c r="H1368" s="963">
        <f t="shared" si="59"/>
        <v>0.987140004330775</v>
      </c>
    </row>
    <row r="1369" spans="1:8" ht="16.5" customHeight="1">
      <c r="A1369" s="934"/>
      <c r="B1369" s="1368"/>
      <c r="C1369" s="1368"/>
      <c r="D1369" s="964" t="s">
        <v>401</v>
      </c>
      <c r="E1369" s="965" t="s">
        <v>590</v>
      </c>
      <c r="F1369" s="835">
        <v>23630</v>
      </c>
      <c r="G1369" s="825">
        <v>16815</v>
      </c>
      <c r="H1369" s="963">
        <f t="shared" si="59"/>
        <v>0.711595429538722</v>
      </c>
    </row>
    <row r="1370" spans="1:8" ht="16.5" customHeight="1">
      <c r="A1370" s="934"/>
      <c r="B1370" s="1368"/>
      <c r="C1370" s="1368"/>
      <c r="D1370" s="964" t="s">
        <v>402</v>
      </c>
      <c r="E1370" s="965" t="s">
        <v>591</v>
      </c>
      <c r="F1370" s="835">
        <v>4700</v>
      </c>
      <c r="G1370" s="825">
        <v>4350</v>
      </c>
      <c r="H1370" s="963">
        <f t="shared" si="59"/>
        <v>0.925531914893617</v>
      </c>
    </row>
    <row r="1371" spans="1:8" ht="16.5" customHeight="1">
      <c r="A1371" s="934"/>
      <c r="B1371" s="827"/>
      <c r="C1371" s="827"/>
      <c r="D1371" s="1469"/>
      <c r="E1371" s="1368"/>
      <c r="F1371" s="1368"/>
      <c r="G1371" s="1368"/>
      <c r="H1371" s="1380"/>
    </row>
    <row r="1372" spans="1:8" ht="16.5" customHeight="1">
      <c r="A1372" s="934"/>
      <c r="B1372" s="827"/>
      <c r="C1372" s="827"/>
      <c r="D1372" s="1500" t="s">
        <v>592</v>
      </c>
      <c r="E1372" s="1501"/>
      <c r="F1372" s="835">
        <f>SUM(F1373:F1391)</f>
        <v>357953</v>
      </c>
      <c r="G1372" s="825">
        <f>SUM(G1373:G1391)</f>
        <v>286683</v>
      </c>
      <c r="H1372" s="963">
        <f t="shared" si="59"/>
        <v>0.8008956483113705</v>
      </c>
    </row>
    <row r="1373" spans="1:8" ht="16.5" customHeight="1">
      <c r="A1373" s="934"/>
      <c r="B1373" s="827"/>
      <c r="C1373" s="827"/>
      <c r="D1373" s="964" t="s">
        <v>403</v>
      </c>
      <c r="E1373" s="965" t="s">
        <v>593</v>
      </c>
      <c r="F1373" s="835">
        <v>23000</v>
      </c>
      <c r="G1373" s="825">
        <v>20341</v>
      </c>
      <c r="H1373" s="963">
        <f t="shared" si="59"/>
        <v>0.8843913043478261</v>
      </c>
    </row>
    <row r="1374" spans="1:8" ht="16.5" customHeight="1">
      <c r="A1374" s="934"/>
      <c r="B1374" s="1368"/>
      <c r="C1374" s="1368"/>
      <c r="D1374" s="964" t="s">
        <v>404</v>
      </c>
      <c r="E1374" s="965" t="s">
        <v>594</v>
      </c>
      <c r="F1374" s="835">
        <v>49319</v>
      </c>
      <c r="G1374" s="825">
        <v>49246</v>
      </c>
      <c r="H1374" s="963">
        <f t="shared" si="59"/>
        <v>0.9985198402238489</v>
      </c>
    </row>
    <row r="1375" spans="1:8" ht="16.5" customHeight="1">
      <c r="A1375" s="934"/>
      <c r="B1375" s="1368"/>
      <c r="C1375" s="1368"/>
      <c r="D1375" s="964" t="s">
        <v>405</v>
      </c>
      <c r="E1375" s="965" t="s">
        <v>595</v>
      </c>
      <c r="F1375" s="835">
        <v>35834</v>
      </c>
      <c r="G1375" s="825">
        <v>18728</v>
      </c>
      <c r="H1375" s="963">
        <f t="shared" si="59"/>
        <v>0.5226321370765195</v>
      </c>
    </row>
    <row r="1376" spans="1:8" ht="16.5" customHeight="1">
      <c r="A1376" s="934"/>
      <c r="B1376" s="1368"/>
      <c r="C1376" s="1368"/>
      <c r="D1376" s="1024" t="s">
        <v>406</v>
      </c>
      <c r="E1376" s="973" t="s">
        <v>596</v>
      </c>
      <c r="F1376" s="985">
        <v>8250</v>
      </c>
      <c r="G1376" s="996">
        <v>6782</v>
      </c>
      <c r="H1376" s="987">
        <f t="shared" si="59"/>
        <v>0.822060606060606</v>
      </c>
    </row>
    <row r="1377" spans="1:8" ht="16.5" customHeight="1">
      <c r="A1377" s="934"/>
      <c r="B1377" s="1368"/>
      <c r="C1377" s="1368"/>
      <c r="D1377" s="833" t="s">
        <v>407</v>
      </c>
      <c r="E1377" s="834" t="s">
        <v>597</v>
      </c>
      <c r="F1377" s="835">
        <v>4000</v>
      </c>
      <c r="G1377" s="825">
        <v>3588</v>
      </c>
      <c r="H1377" s="963">
        <f t="shared" si="59"/>
        <v>0.897</v>
      </c>
    </row>
    <row r="1378" spans="1:8" ht="16.5" customHeight="1">
      <c r="A1378" s="934"/>
      <c r="B1378" s="1368"/>
      <c r="C1378" s="1368"/>
      <c r="D1378" s="833" t="s">
        <v>408</v>
      </c>
      <c r="E1378" s="834" t="s">
        <v>598</v>
      </c>
      <c r="F1378" s="835">
        <v>116919</v>
      </c>
      <c r="G1378" s="825">
        <v>98495</v>
      </c>
      <c r="H1378" s="963">
        <f t="shared" si="59"/>
        <v>0.84242082125232</v>
      </c>
    </row>
    <row r="1379" spans="1:8" ht="16.5" customHeight="1">
      <c r="A1379" s="934"/>
      <c r="B1379" s="1368"/>
      <c r="C1379" s="1368"/>
      <c r="D1379" s="836" t="s">
        <v>409</v>
      </c>
      <c r="E1379" s="837" t="s">
        <v>599</v>
      </c>
      <c r="F1379" s="838">
        <v>4500</v>
      </c>
      <c r="G1379" s="839">
        <v>3665</v>
      </c>
      <c r="H1379" s="840">
        <f t="shared" si="59"/>
        <v>0.8144444444444444</v>
      </c>
    </row>
    <row r="1380" spans="1:8" ht="26.25" customHeight="1">
      <c r="A1380" s="934"/>
      <c r="B1380" s="1368"/>
      <c r="C1380" s="1368"/>
      <c r="D1380" s="964" t="s">
        <v>410</v>
      </c>
      <c r="E1380" s="965" t="s">
        <v>600</v>
      </c>
      <c r="F1380" s="835">
        <v>2000</v>
      </c>
      <c r="G1380" s="825">
        <v>1787</v>
      </c>
      <c r="H1380" s="963">
        <f t="shared" si="59"/>
        <v>0.8935</v>
      </c>
    </row>
    <row r="1381" spans="1:8" ht="24.75" customHeight="1">
      <c r="A1381" s="934"/>
      <c r="B1381" s="1368"/>
      <c r="C1381" s="1368"/>
      <c r="D1381" s="964" t="s">
        <v>411</v>
      </c>
      <c r="E1381" s="965" t="s">
        <v>601</v>
      </c>
      <c r="F1381" s="835">
        <v>9000</v>
      </c>
      <c r="G1381" s="825">
        <v>7693</v>
      </c>
      <c r="H1381" s="963">
        <f t="shared" si="59"/>
        <v>0.8547777777777777</v>
      </c>
    </row>
    <row r="1382" spans="1:8" ht="25.5">
      <c r="A1382" s="934"/>
      <c r="B1382" s="1368"/>
      <c r="C1382" s="1368"/>
      <c r="D1382" s="964" t="s">
        <v>413</v>
      </c>
      <c r="E1382" s="965" t="s">
        <v>603</v>
      </c>
      <c r="F1382" s="835">
        <v>43060</v>
      </c>
      <c r="G1382" s="825">
        <v>22686</v>
      </c>
      <c r="H1382" s="963">
        <f t="shared" si="59"/>
        <v>0.5268462610311194</v>
      </c>
    </row>
    <row r="1383" spans="1:8" ht="16.5" customHeight="1">
      <c r="A1383" s="934"/>
      <c r="B1383" s="1368"/>
      <c r="C1383" s="1368"/>
      <c r="D1383" s="964" t="s">
        <v>414</v>
      </c>
      <c r="E1383" s="965" t="s">
        <v>604</v>
      </c>
      <c r="F1383" s="835">
        <v>7000</v>
      </c>
      <c r="G1383" s="825">
        <v>3914</v>
      </c>
      <c r="H1383" s="963">
        <f t="shared" si="59"/>
        <v>0.5591428571428572</v>
      </c>
    </row>
    <row r="1384" spans="1:8" ht="16.5" customHeight="1">
      <c r="A1384" s="934"/>
      <c r="B1384" s="1368"/>
      <c r="C1384" s="1368"/>
      <c r="D1384" s="964" t="s">
        <v>621</v>
      </c>
      <c r="E1384" s="965" t="s">
        <v>622</v>
      </c>
      <c r="F1384" s="835">
        <v>1000</v>
      </c>
      <c r="G1384" s="825">
        <v>0</v>
      </c>
      <c r="H1384" s="963">
        <f t="shared" si="59"/>
        <v>0</v>
      </c>
    </row>
    <row r="1385" spans="1:8" ht="16.5" customHeight="1">
      <c r="A1385" s="934"/>
      <c r="B1385" s="1368"/>
      <c r="C1385" s="1368"/>
      <c r="D1385" s="964" t="s">
        <v>415</v>
      </c>
      <c r="E1385" s="965" t="s">
        <v>605</v>
      </c>
      <c r="F1385" s="835">
        <v>2600</v>
      </c>
      <c r="G1385" s="825">
        <v>1565</v>
      </c>
      <c r="H1385" s="963">
        <f aca="true" t="shared" si="61" ref="H1385:H1448">G1385/F1385</f>
        <v>0.6019230769230769</v>
      </c>
    </row>
    <row r="1386" spans="1:8" ht="16.5" customHeight="1">
      <c r="A1386" s="934"/>
      <c r="B1386" s="1368"/>
      <c r="C1386" s="1368"/>
      <c r="D1386" s="964" t="s">
        <v>416</v>
      </c>
      <c r="E1386" s="965" t="s">
        <v>606</v>
      </c>
      <c r="F1386" s="835">
        <v>41910</v>
      </c>
      <c r="G1386" s="825">
        <v>41527</v>
      </c>
      <c r="H1386" s="963">
        <f t="shared" si="61"/>
        <v>0.990861369601527</v>
      </c>
    </row>
    <row r="1387" spans="1:8" ht="16.5" customHeight="1">
      <c r="A1387" s="934"/>
      <c r="B1387" s="827"/>
      <c r="C1387" s="827"/>
      <c r="D1387" s="964" t="s">
        <v>417</v>
      </c>
      <c r="E1387" s="965" t="s">
        <v>607</v>
      </c>
      <c r="F1387" s="835">
        <v>3500</v>
      </c>
      <c r="G1387" s="825">
        <v>2388</v>
      </c>
      <c r="H1387" s="963">
        <f t="shared" si="61"/>
        <v>0.6822857142857143</v>
      </c>
    </row>
    <row r="1388" spans="1:8" ht="16.5" customHeight="1">
      <c r="A1388" s="934"/>
      <c r="B1388" s="827"/>
      <c r="C1388" s="827"/>
      <c r="D1388" s="964" t="s">
        <v>418</v>
      </c>
      <c r="E1388" s="965" t="s">
        <v>610</v>
      </c>
      <c r="F1388" s="835">
        <v>1500</v>
      </c>
      <c r="G1388" s="825">
        <v>1395</v>
      </c>
      <c r="H1388" s="963">
        <f t="shared" si="61"/>
        <v>0.93</v>
      </c>
    </row>
    <row r="1389" spans="1:8" ht="16.5" customHeight="1">
      <c r="A1389" s="934"/>
      <c r="B1389" s="827"/>
      <c r="C1389" s="827"/>
      <c r="D1389" s="964" t="s">
        <v>690</v>
      </c>
      <c r="E1389" s="965" t="s">
        <v>694</v>
      </c>
      <c r="F1389" s="835">
        <v>511</v>
      </c>
      <c r="G1389" s="825">
        <v>511</v>
      </c>
      <c r="H1389" s="963">
        <f t="shared" si="61"/>
        <v>1</v>
      </c>
    </row>
    <row r="1390" spans="1:8" ht="16.5" customHeight="1">
      <c r="A1390" s="934"/>
      <c r="B1390" s="827"/>
      <c r="C1390" s="827"/>
      <c r="D1390" s="964" t="s">
        <v>458</v>
      </c>
      <c r="E1390" s="965" t="s">
        <v>644</v>
      </c>
      <c r="F1390" s="835">
        <v>805</v>
      </c>
      <c r="G1390" s="825">
        <v>804</v>
      </c>
      <c r="H1390" s="963">
        <f t="shared" si="61"/>
        <v>0.9987577639751553</v>
      </c>
    </row>
    <row r="1391" spans="1:8" ht="16.5" customHeight="1">
      <c r="A1391" s="934"/>
      <c r="B1391" s="1368"/>
      <c r="C1391" s="1368"/>
      <c r="D1391" s="964" t="s">
        <v>419</v>
      </c>
      <c r="E1391" s="965" t="s">
        <v>613</v>
      </c>
      <c r="F1391" s="835">
        <v>3245</v>
      </c>
      <c r="G1391" s="825">
        <v>1568</v>
      </c>
      <c r="H1391" s="963">
        <f t="shared" si="61"/>
        <v>0.48320493066255776</v>
      </c>
    </row>
    <row r="1392" spans="1:8" ht="16.5" customHeight="1">
      <c r="A1392" s="934"/>
      <c r="B1392" s="827"/>
      <c r="C1392" s="827"/>
      <c r="D1392" s="1469"/>
      <c r="E1392" s="1368"/>
      <c r="F1392" s="1368"/>
      <c r="G1392" s="1368"/>
      <c r="H1392" s="1380"/>
    </row>
    <row r="1393" spans="1:8" ht="16.5" customHeight="1">
      <c r="A1393" s="934"/>
      <c r="B1393" s="827"/>
      <c r="C1393" s="827"/>
      <c r="D1393" s="1508" t="s">
        <v>789</v>
      </c>
      <c r="E1393" s="1509"/>
      <c r="F1393" s="835">
        <f>F1394</f>
        <v>800000</v>
      </c>
      <c r="G1393" s="825">
        <f>G1394</f>
        <v>792542</v>
      </c>
      <c r="H1393" s="963">
        <f t="shared" si="61"/>
        <v>0.9906775</v>
      </c>
    </row>
    <row r="1394" spans="1:8" ht="38.25" customHeight="1">
      <c r="A1394" s="934"/>
      <c r="B1394" s="827"/>
      <c r="C1394" s="827"/>
      <c r="D1394" s="964" t="s">
        <v>175</v>
      </c>
      <c r="E1394" s="965" t="s">
        <v>645</v>
      </c>
      <c r="F1394" s="835">
        <v>800000</v>
      </c>
      <c r="G1394" s="825">
        <v>792542</v>
      </c>
      <c r="H1394" s="963">
        <f t="shared" si="61"/>
        <v>0.9906775</v>
      </c>
    </row>
    <row r="1395" spans="1:8" ht="16.5" customHeight="1">
      <c r="A1395" s="934"/>
      <c r="B1395" s="827"/>
      <c r="C1395" s="827"/>
      <c r="D1395" s="1469"/>
      <c r="E1395" s="1368"/>
      <c r="F1395" s="1368"/>
      <c r="G1395" s="1368"/>
      <c r="H1395" s="1380"/>
    </row>
    <row r="1396" spans="1:8" ht="16.5" customHeight="1">
      <c r="A1396" s="934"/>
      <c r="B1396" s="827"/>
      <c r="C1396" s="827"/>
      <c r="D1396" s="1508" t="s">
        <v>614</v>
      </c>
      <c r="E1396" s="1509"/>
      <c r="F1396" s="835">
        <f>SUM(F1397:F1398)</f>
        <v>3450</v>
      </c>
      <c r="G1396" s="825">
        <f>SUM(G1397:G1398)</f>
        <v>2387</v>
      </c>
      <c r="H1396" s="963">
        <f t="shared" si="61"/>
        <v>0.6918840579710145</v>
      </c>
    </row>
    <row r="1397" spans="1:8" ht="16.5" customHeight="1">
      <c r="A1397" s="934"/>
      <c r="B1397" s="827"/>
      <c r="C1397" s="827"/>
      <c r="D1397" s="972" t="s">
        <v>420</v>
      </c>
      <c r="E1397" s="973" t="s">
        <v>615</v>
      </c>
      <c r="F1397" s="835">
        <v>3250</v>
      </c>
      <c r="G1397" s="825">
        <v>2387</v>
      </c>
      <c r="H1397" s="963">
        <f t="shared" si="61"/>
        <v>0.7344615384615385</v>
      </c>
    </row>
    <row r="1398" spans="1:8" ht="16.5" customHeight="1">
      <c r="A1398" s="934"/>
      <c r="B1398" s="827"/>
      <c r="C1398" s="827"/>
      <c r="D1398" s="860" t="s">
        <v>731</v>
      </c>
      <c r="E1398" s="861" t="s">
        <v>864</v>
      </c>
      <c r="F1398" s="835">
        <v>200</v>
      </c>
      <c r="G1398" s="825">
        <v>0</v>
      </c>
      <c r="H1398" s="963">
        <f t="shared" si="61"/>
        <v>0</v>
      </c>
    </row>
    <row r="1399" spans="1:8" ht="16.5" customHeight="1">
      <c r="A1399" s="934"/>
      <c r="B1399" s="827"/>
      <c r="C1399" s="827"/>
      <c r="D1399" s="1469"/>
      <c r="E1399" s="1368"/>
      <c r="F1399" s="1368"/>
      <c r="G1399" s="1368"/>
      <c r="H1399" s="1380"/>
    </row>
    <row r="1400" spans="1:8" ht="16.5" customHeight="1">
      <c r="A1400" s="934"/>
      <c r="B1400" s="827"/>
      <c r="C1400" s="827"/>
      <c r="D1400" s="1527" t="s">
        <v>616</v>
      </c>
      <c r="E1400" s="1528"/>
      <c r="F1400" s="841">
        <f>F1401</f>
        <v>167247</v>
      </c>
      <c r="G1400" s="842">
        <f>G1401</f>
        <v>150629</v>
      </c>
      <c r="H1400" s="962">
        <f t="shared" si="61"/>
        <v>0.9006379785586588</v>
      </c>
    </row>
    <row r="1401" spans="1:8" ht="16.5" customHeight="1">
      <c r="A1401" s="934"/>
      <c r="B1401" s="827"/>
      <c r="C1401" s="827"/>
      <c r="D1401" s="1551" t="s">
        <v>617</v>
      </c>
      <c r="E1401" s="1509"/>
      <c r="F1401" s="835">
        <f>SUM(F1402:F1403)</f>
        <v>167247</v>
      </c>
      <c r="G1401" s="825">
        <f>SUM(G1402:G1403)</f>
        <v>150629</v>
      </c>
      <c r="H1401" s="963">
        <f t="shared" si="61"/>
        <v>0.9006379785586588</v>
      </c>
    </row>
    <row r="1402" spans="1:8" ht="16.5" customHeight="1">
      <c r="A1402" s="934"/>
      <c r="B1402" s="827"/>
      <c r="C1402" s="827"/>
      <c r="D1402" s="860" t="s">
        <v>425</v>
      </c>
      <c r="E1402" s="971" t="s">
        <v>626</v>
      </c>
      <c r="F1402" s="835">
        <v>26056</v>
      </c>
      <c r="G1402" s="825">
        <v>26055</v>
      </c>
      <c r="H1402" s="963">
        <f t="shared" si="61"/>
        <v>0.9999616211237335</v>
      </c>
    </row>
    <row r="1403" spans="1:8" ht="16.5" customHeight="1">
      <c r="A1403" s="934"/>
      <c r="B1403" s="1392"/>
      <c r="C1403" s="1392"/>
      <c r="D1403" s="836" t="s">
        <v>421</v>
      </c>
      <c r="E1403" s="965" t="s">
        <v>618</v>
      </c>
      <c r="F1403" s="835">
        <v>141191</v>
      </c>
      <c r="G1403" s="825">
        <v>124574</v>
      </c>
      <c r="H1403" s="963">
        <f t="shared" si="61"/>
        <v>0.8823083624310332</v>
      </c>
    </row>
    <row r="1404" spans="1:8" ht="16.5" customHeight="1">
      <c r="A1404" s="934"/>
      <c r="B1404" s="1494" t="s">
        <v>865</v>
      </c>
      <c r="C1404" s="1494"/>
      <c r="D1404" s="1495" t="s">
        <v>332</v>
      </c>
      <c r="E1404" s="1496"/>
      <c r="F1404" s="844">
        <f>F1405</f>
        <v>507445</v>
      </c>
      <c r="G1404" s="811">
        <f>G1405</f>
        <v>501317</v>
      </c>
      <c r="H1404" s="961">
        <f t="shared" si="61"/>
        <v>0.9879238144035314</v>
      </c>
    </row>
    <row r="1405" spans="1:8" ht="16.5" customHeight="1">
      <c r="A1405" s="934"/>
      <c r="B1405" s="1531"/>
      <c r="C1405" s="1531"/>
      <c r="D1405" s="1502" t="s">
        <v>585</v>
      </c>
      <c r="E1405" s="1503"/>
      <c r="F1405" s="841">
        <f>F1406</f>
        <v>507445</v>
      </c>
      <c r="G1405" s="842">
        <f>G1406</f>
        <v>501317</v>
      </c>
      <c r="H1405" s="962">
        <f t="shared" si="61"/>
        <v>0.9879238144035314</v>
      </c>
    </row>
    <row r="1406" spans="1:8" ht="16.5" customHeight="1">
      <c r="A1406" s="934"/>
      <c r="B1406" s="1361"/>
      <c r="C1406" s="1361"/>
      <c r="D1406" s="1504" t="s">
        <v>789</v>
      </c>
      <c r="E1406" s="1505"/>
      <c r="F1406" s="835">
        <f>SUM(F1407:F1408)</f>
        <v>507445</v>
      </c>
      <c r="G1406" s="825">
        <f>SUM(G1407:G1408)</f>
        <v>501317</v>
      </c>
      <c r="H1406" s="963">
        <f t="shared" si="61"/>
        <v>0.9879238144035314</v>
      </c>
    </row>
    <row r="1407" spans="1:8" ht="48" customHeight="1">
      <c r="A1407" s="934"/>
      <c r="B1407" s="1361"/>
      <c r="C1407" s="1361"/>
      <c r="D1407" s="972" t="s">
        <v>296</v>
      </c>
      <c r="E1407" s="973" t="s">
        <v>653</v>
      </c>
      <c r="F1407" s="835">
        <v>489740</v>
      </c>
      <c r="G1407" s="825">
        <v>483614</v>
      </c>
      <c r="H1407" s="963">
        <f t="shared" si="61"/>
        <v>0.9874913219259199</v>
      </c>
    </row>
    <row r="1408" spans="1:8" ht="38.25">
      <c r="A1408" s="934"/>
      <c r="B1408" s="1394"/>
      <c r="C1408" s="1394"/>
      <c r="D1408" s="860" t="s">
        <v>298</v>
      </c>
      <c r="E1408" s="965" t="s">
        <v>860</v>
      </c>
      <c r="F1408" s="835">
        <v>17705</v>
      </c>
      <c r="G1408" s="825">
        <v>17703</v>
      </c>
      <c r="H1408" s="963">
        <f t="shared" si="61"/>
        <v>0.9998870375600113</v>
      </c>
    </row>
    <row r="1409" spans="1:8" ht="16.5" customHeight="1">
      <c r="A1409" s="934"/>
      <c r="B1409" s="1494" t="s">
        <v>866</v>
      </c>
      <c r="C1409" s="1494"/>
      <c r="D1409" s="1407" t="s">
        <v>333</v>
      </c>
      <c r="E1409" s="1408"/>
      <c r="F1409" s="844">
        <f>F1410</f>
        <v>1451518</v>
      </c>
      <c r="G1409" s="811">
        <f>G1410</f>
        <v>1437611</v>
      </c>
      <c r="H1409" s="961">
        <f t="shared" si="61"/>
        <v>0.9904189958374612</v>
      </c>
    </row>
    <row r="1410" spans="1:8" ht="16.5" customHeight="1">
      <c r="A1410" s="934"/>
      <c r="B1410" s="1531"/>
      <c r="C1410" s="1531"/>
      <c r="D1410" s="1502" t="s">
        <v>585</v>
      </c>
      <c r="E1410" s="1503"/>
      <c r="F1410" s="841">
        <f>F1411</f>
        <v>1451518</v>
      </c>
      <c r="G1410" s="842">
        <f>G1411</f>
        <v>1437611</v>
      </c>
      <c r="H1410" s="962">
        <f t="shared" si="61"/>
        <v>0.9904189958374612</v>
      </c>
    </row>
    <row r="1411" spans="1:8" ht="16.5" customHeight="1">
      <c r="A1411" s="934"/>
      <c r="B1411" s="1361"/>
      <c r="C1411" s="1361"/>
      <c r="D1411" s="1504" t="s">
        <v>789</v>
      </c>
      <c r="E1411" s="1505"/>
      <c r="F1411" s="835">
        <f>SUM(F1412:F1413)</f>
        <v>1451518</v>
      </c>
      <c r="G1411" s="825">
        <f>SUM(G1412:G1413)</f>
        <v>1437611</v>
      </c>
      <c r="H1411" s="963">
        <f t="shared" si="61"/>
        <v>0.9904189958374612</v>
      </c>
    </row>
    <row r="1412" spans="1:8" ht="41.25" customHeight="1">
      <c r="A1412" s="934"/>
      <c r="B1412" s="1361"/>
      <c r="C1412" s="1361"/>
      <c r="D1412" s="1022" t="s">
        <v>296</v>
      </c>
      <c r="E1412" s="1007" t="s">
        <v>653</v>
      </c>
      <c r="F1412" s="1125">
        <v>1367179</v>
      </c>
      <c r="G1412" s="1126">
        <v>1353274</v>
      </c>
      <c r="H1412" s="1127">
        <f t="shared" si="61"/>
        <v>0.9898294224823524</v>
      </c>
    </row>
    <row r="1413" spans="1:8" ht="51" customHeight="1">
      <c r="A1413" s="934"/>
      <c r="B1413" s="1394"/>
      <c r="C1413" s="1394"/>
      <c r="D1413" s="1075" t="s">
        <v>298</v>
      </c>
      <c r="E1413" s="1129" t="s">
        <v>860</v>
      </c>
      <c r="F1413" s="838">
        <v>84339</v>
      </c>
      <c r="G1413" s="839">
        <v>84337</v>
      </c>
      <c r="H1413" s="840">
        <f t="shared" si="61"/>
        <v>0.9999762861783991</v>
      </c>
    </row>
    <row r="1414" spans="1:8" ht="16.5" customHeight="1">
      <c r="A1414" s="934"/>
      <c r="B1414" s="1494" t="s">
        <v>488</v>
      </c>
      <c r="C1414" s="1494"/>
      <c r="D1414" s="1495" t="s">
        <v>489</v>
      </c>
      <c r="E1414" s="1496"/>
      <c r="F1414" s="844">
        <f>SUM(F1415,F1443)</f>
        <v>1008873</v>
      </c>
      <c r="G1414" s="811">
        <f>SUM(G1415,G1443)</f>
        <v>999887</v>
      </c>
      <c r="H1414" s="961">
        <f t="shared" si="61"/>
        <v>0.9910930315312234</v>
      </c>
    </row>
    <row r="1415" spans="1:8" ht="16.5" customHeight="1">
      <c r="A1415" s="934"/>
      <c r="B1415" s="827"/>
      <c r="D1415" s="1502" t="s">
        <v>585</v>
      </c>
      <c r="E1415" s="1503"/>
      <c r="F1415" s="841">
        <f>F1416+F1441</f>
        <v>992012</v>
      </c>
      <c r="G1415" s="842">
        <f>G1416+G1441</f>
        <v>983566</v>
      </c>
      <c r="H1415" s="962">
        <f t="shared" si="61"/>
        <v>0.9914859900888295</v>
      </c>
    </row>
    <row r="1416" spans="1:8" ht="16.5" customHeight="1">
      <c r="A1416" s="934"/>
      <c r="B1416" s="827"/>
      <c r="D1416" s="1504" t="s">
        <v>586</v>
      </c>
      <c r="E1416" s="1505"/>
      <c r="F1416" s="835">
        <f>F1417+F1423</f>
        <v>991552</v>
      </c>
      <c r="G1416" s="825">
        <f>G1417+G1423</f>
        <v>983107</v>
      </c>
      <c r="H1416" s="963">
        <f t="shared" si="61"/>
        <v>0.9914830487962305</v>
      </c>
    </row>
    <row r="1417" spans="1:8" ht="16.5" customHeight="1">
      <c r="A1417" s="934"/>
      <c r="B1417" s="827"/>
      <c r="D1417" s="1506" t="s">
        <v>397</v>
      </c>
      <c r="E1417" s="1507"/>
      <c r="F1417" s="835">
        <f>SUM(F1418:F1421)</f>
        <v>788547</v>
      </c>
      <c r="G1417" s="825">
        <f>SUM(G1418:G1421)</f>
        <v>784390</v>
      </c>
      <c r="H1417" s="963">
        <f t="shared" si="61"/>
        <v>0.9947282787202285</v>
      </c>
    </row>
    <row r="1418" spans="1:8" ht="16.5" customHeight="1">
      <c r="A1418" s="934"/>
      <c r="B1418" s="1368"/>
      <c r="C1418" s="1556"/>
      <c r="D1418" s="964" t="s">
        <v>398</v>
      </c>
      <c r="E1418" s="965" t="s">
        <v>587</v>
      </c>
      <c r="F1418" s="835">
        <v>628945</v>
      </c>
      <c r="G1418" s="825">
        <v>626104</v>
      </c>
      <c r="H1418" s="963">
        <f t="shared" si="61"/>
        <v>0.9954829118603375</v>
      </c>
    </row>
    <row r="1419" spans="1:8" ht="16.5" customHeight="1">
      <c r="A1419" s="934"/>
      <c r="B1419" s="827"/>
      <c r="C1419" s="827"/>
      <c r="D1419" s="964" t="s">
        <v>399</v>
      </c>
      <c r="E1419" s="965" t="s">
        <v>588</v>
      </c>
      <c r="F1419" s="835">
        <v>38093</v>
      </c>
      <c r="G1419" s="825">
        <v>38092</v>
      </c>
      <c r="H1419" s="963">
        <f t="shared" si="61"/>
        <v>0.9999737484577219</v>
      </c>
    </row>
    <row r="1420" spans="1:8" ht="16.5" customHeight="1">
      <c r="A1420" s="934"/>
      <c r="B1420" s="1368"/>
      <c r="C1420" s="1556"/>
      <c r="D1420" s="964" t="s">
        <v>400</v>
      </c>
      <c r="E1420" s="965" t="s">
        <v>589</v>
      </c>
      <c r="F1420" s="835">
        <v>107819</v>
      </c>
      <c r="G1420" s="825">
        <v>106815</v>
      </c>
      <c r="H1420" s="963">
        <f t="shared" si="61"/>
        <v>0.9906880976451274</v>
      </c>
    </row>
    <row r="1421" spans="1:8" ht="16.5" customHeight="1">
      <c r="A1421" s="934"/>
      <c r="B1421" s="1368"/>
      <c r="C1421" s="1556"/>
      <c r="D1421" s="964" t="s">
        <v>401</v>
      </c>
      <c r="E1421" s="965" t="s">
        <v>590</v>
      </c>
      <c r="F1421" s="835">
        <v>13690</v>
      </c>
      <c r="G1421" s="825">
        <v>13379</v>
      </c>
      <c r="H1421" s="963">
        <f t="shared" si="61"/>
        <v>0.9772826880934989</v>
      </c>
    </row>
    <row r="1422" spans="1:8" ht="16.5" customHeight="1">
      <c r="A1422" s="934"/>
      <c r="B1422" s="827"/>
      <c r="D1422" s="1469"/>
      <c r="E1422" s="1368"/>
      <c r="F1422" s="1368"/>
      <c r="G1422" s="1368"/>
      <c r="H1422" s="1380"/>
    </row>
    <row r="1423" spans="1:8" ht="16.5" customHeight="1">
      <c r="A1423" s="934"/>
      <c r="B1423" s="827"/>
      <c r="D1423" s="1559" t="s">
        <v>592</v>
      </c>
      <c r="E1423" s="1560"/>
      <c r="F1423" s="835">
        <f>SUM(F1424:F1439)</f>
        <v>203005</v>
      </c>
      <c r="G1423" s="825">
        <f>SUM(G1424:G1439)</f>
        <v>198717</v>
      </c>
      <c r="H1423" s="963">
        <f t="shared" si="61"/>
        <v>0.9788773675525233</v>
      </c>
    </row>
    <row r="1424" spans="1:8" ht="16.5" customHeight="1">
      <c r="A1424" s="934"/>
      <c r="B1424" s="827"/>
      <c r="D1424" s="964" t="s">
        <v>403</v>
      </c>
      <c r="E1424" s="965" t="s">
        <v>593</v>
      </c>
      <c r="F1424" s="835">
        <v>6119</v>
      </c>
      <c r="G1424" s="825">
        <v>6002</v>
      </c>
      <c r="H1424" s="963">
        <f t="shared" si="61"/>
        <v>0.9808792286321294</v>
      </c>
    </row>
    <row r="1425" spans="1:8" ht="16.5" customHeight="1">
      <c r="A1425" s="934"/>
      <c r="B1425" s="1368"/>
      <c r="C1425" s="1556"/>
      <c r="D1425" s="964" t="s">
        <v>404</v>
      </c>
      <c r="E1425" s="965" t="s">
        <v>594</v>
      </c>
      <c r="F1425" s="835">
        <v>29840</v>
      </c>
      <c r="G1425" s="825">
        <v>29762</v>
      </c>
      <c r="H1425" s="963">
        <f t="shared" si="61"/>
        <v>0.9973860589812332</v>
      </c>
    </row>
    <row r="1426" spans="1:8" ht="16.5" customHeight="1">
      <c r="A1426" s="934"/>
      <c r="B1426" s="827"/>
      <c r="D1426" s="964" t="s">
        <v>465</v>
      </c>
      <c r="E1426" s="965" t="s">
        <v>711</v>
      </c>
      <c r="F1426" s="835">
        <v>6600</v>
      </c>
      <c r="G1426" s="825">
        <v>6594</v>
      </c>
      <c r="H1426" s="963">
        <f t="shared" si="61"/>
        <v>0.9990909090909091</v>
      </c>
    </row>
    <row r="1427" spans="1:8" ht="16.5" customHeight="1">
      <c r="A1427" s="934"/>
      <c r="B1427" s="1368"/>
      <c r="C1427" s="1556"/>
      <c r="D1427" s="964" t="s">
        <v>405</v>
      </c>
      <c r="E1427" s="965" t="s">
        <v>595</v>
      </c>
      <c r="F1427" s="835">
        <v>11475</v>
      </c>
      <c r="G1427" s="825">
        <v>11180</v>
      </c>
      <c r="H1427" s="963">
        <f t="shared" si="61"/>
        <v>0.9742919389978214</v>
      </c>
    </row>
    <row r="1428" spans="1:8" ht="16.5" customHeight="1">
      <c r="A1428" s="934"/>
      <c r="B1428" s="827"/>
      <c r="D1428" s="964" t="s">
        <v>406</v>
      </c>
      <c r="E1428" s="965" t="s">
        <v>596</v>
      </c>
      <c r="F1428" s="835">
        <v>18170</v>
      </c>
      <c r="G1428" s="825">
        <v>18133</v>
      </c>
      <c r="H1428" s="963">
        <f t="shared" si="61"/>
        <v>0.9979636763896532</v>
      </c>
    </row>
    <row r="1429" spans="1:8" ht="16.5" customHeight="1">
      <c r="A1429" s="934"/>
      <c r="B1429" s="1368"/>
      <c r="C1429" s="1556"/>
      <c r="D1429" s="964" t="s">
        <v>407</v>
      </c>
      <c r="E1429" s="965" t="s">
        <v>597</v>
      </c>
      <c r="F1429" s="835">
        <v>1400</v>
      </c>
      <c r="G1429" s="825">
        <v>1309</v>
      </c>
      <c r="H1429" s="963">
        <f t="shared" si="61"/>
        <v>0.935</v>
      </c>
    </row>
    <row r="1430" spans="1:8" ht="16.5" customHeight="1">
      <c r="A1430" s="934"/>
      <c r="B1430" s="1368"/>
      <c r="C1430" s="1556"/>
      <c r="D1430" s="964" t="s">
        <v>408</v>
      </c>
      <c r="E1430" s="965" t="s">
        <v>598</v>
      </c>
      <c r="F1430" s="835">
        <v>51497</v>
      </c>
      <c r="G1430" s="825">
        <v>49543</v>
      </c>
      <c r="H1430" s="963">
        <f t="shared" si="61"/>
        <v>0.9620560420995398</v>
      </c>
    </row>
    <row r="1431" spans="1:8" ht="16.5" customHeight="1">
      <c r="A1431" s="934"/>
      <c r="B1431" s="1368"/>
      <c r="C1431" s="1556"/>
      <c r="D1431" s="964" t="s">
        <v>409</v>
      </c>
      <c r="E1431" s="965" t="s">
        <v>599</v>
      </c>
      <c r="F1431" s="835">
        <v>1390</v>
      </c>
      <c r="G1431" s="825">
        <v>1215</v>
      </c>
      <c r="H1431" s="963">
        <f t="shared" si="61"/>
        <v>0.8741007194244604</v>
      </c>
    </row>
    <row r="1432" spans="1:8" ht="26.25" customHeight="1">
      <c r="A1432" s="934"/>
      <c r="B1432" s="1368"/>
      <c r="C1432" s="1368"/>
      <c r="D1432" s="964" t="s">
        <v>411</v>
      </c>
      <c r="E1432" s="965" t="s">
        <v>601</v>
      </c>
      <c r="F1432" s="835">
        <v>3600</v>
      </c>
      <c r="G1432" s="825">
        <v>3296</v>
      </c>
      <c r="H1432" s="963">
        <f t="shared" si="61"/>
        <v>0.9155555555555556</v>
      </c>
    </row>
    <row r="1433" spans="1:8" ht="27" customHeight="1">
      <c r="A1433" s="934"/>
      <c r="B1433" s="1368"/>
      <c r="C1433" s="1368"/>
      <c r="D1433" s="833" t="s">
        <v>413</v>
      </c>
      <c r="E1433" s="834" t="s">
        <v>603</v>
      </c>
      <c r="F1433" s="835">
        <v>32000</v>
      </c>
      <c r="G1433" s="825">
        <v>31341</v>
      </c>
      <c r="H1433" s="963">
        <f t="shared" si="61"/>
        <v>0.97940625</v>
      </c>
    </row>
    <row r="1434" spans="1:8" ht="16.5" customHeight="1">
      <c r="A1434" s="934"/>
      <c r="B1434" s="1368"/>
      <c r="C1434" s="1368"/>
      <c r="D1434" s="836" t="s">
        <v>414</v>
      </c>
      <c r="E1434" s="837" t="s">
        <v>604</v>
      </c>
      <c r="F1434" s="838">
        <v>14790</v>
      </c>
      <c r="G1434" s="839">
        <v>14790</v>
      </c>
      <c r="H1434" s="840">
        <f t="shared" si="61"/>
        <v>1</v>
      </c>
    </row>
    <row r="1435" spans="1:8" ht="16.5" customHeight="1">
      <c r="A1435" s="934"/>
      <c r="B1435" s="1368"/>
      <c r="C1435" s="1368"/>
      <c r="D1435" s="964" t="s">
        <v>415</v>
      </c>
      <c r="E1435" s="965" t="s">
        <v>605</v>
      </c>
      <c r="F1435" s="835">
        <v>2224</v>
      </c>
      <c r="G1435" s="825">
        <v>2224</v>
      </c>
      <c r="H1435" s="963">
        <f t="shared" si="61"/>
        <v>1</v>
      </c>
    </row>
    <row r="1436" spans="1:8" ht="16.5" customHeight="1">
      <c r="A1436" s="934"/>
      <c r="B1436" s="1368"/>
      <c r="C1436" s="1368"/>
      <c r="D1436" s="964" t="s">
        <v>416</v>
      </c>
      <c r="E1436" s="965" t="s">
        <v>606</v>
      </c>
      <c r="F1436" s="835">
        <v>16000</v>
      </c>
      <c r="G1436" s="825">
        <v>15804</v>
      </c>
      <c r="H1436" s="963">
        <f t="shared" si="61"/>
        <v>0.98775</v>
      </c>
    </row>
    <row r="1437" spans="1:8" ht="16.5" customHeight="1">
      <c r="A1437" s="934"/>
      <c r="B1437" s="1368"/>
      <c r="C1437" s="1368"/>
      <c r="D1437" s="964" t="s">
        <v>417</v>
      </c>
      <c r="E1437" s="965" t="s">
        <v>607</v>
      </c>
      <c r="F1437" s="835">
        <v>1750</v>
      </c>
      <c r="G1437" s="825">
        <v>1604</v>
      </c>
      <c r="H1437" s="963">
        <f t="shared" si="61"/>
        <v>0.9165714285714286</v>
      </c>
    </row>
    <row r="1438" spans="1:8" ht="16.5" customHeight="1">
      <c r="A1438" s="934"/>
      <c r="B1438" s="1368"/>
      <c r="C1438" s="1368"/>
      <c r="D1438" s="964" t="s">
        <v>418</v>
      </c>
      <c r="E1438" s="965" t="s">
        <v>610</v>
      </c>
      <c r="F1438" s="835">
        <v>750</v>
      </c>
      <c r="G1438" s="825">
        <v>687</v>
      </c>
      <c r="H1438" s="963">
        <f t="shared" si="61"/>
        <v>0.916</v>
      </c>
    </row>
    <row r="1439" spans="1:8" ht="16.5" customHeight="1">
      <c r="A1439" s="934"/>
      <c r="B1439" s="1368"/>
      <c r="C1439" s="1368"/>
      <c r="D1439" s="1022" t="s">
        <v>419</v>
      </c>
      <c r="E1439" s="1007" t="s">
        <v>613</v>
      </c>
      <c r="F1439" s="835">
        <v>5400</v>
      </c>
      <c r="G1439" s="825">
        <v>5233</v>
      </c>
      <c r="H1439" s="963">
        <f t="shared" si="61"/>
        <v>0.9690740740740741</v>
      </c>
    </row>
    <row r="1440" spans="1:8" ht="16.5" customHeight="1">
      <c r="A1440" s="934"/>
      <c r="B1440" s="1368"/>
      <c r="C1440" s="1368"/>
      <c r="D1440" s="1469"/>
      <c r="E1440" s="1368"/>
      <c r="F1440" s="1368"/>
      <c r="G1440" s="1368"/>
      <c r="H1440" s="1380"/>
    </row>
    <row r="1441" spans="1:8" ht="16.5" customHeight="1">
      <c r="A1441" s="934"/>
      <c r="B1441" s="1368"/>
      <c r="C1441" s="1368"/>
      <c r="D1441" s="1508" t="s">
        <v>614</v>
      </c>
      <c r="E1441" s="1509"/>
      <c r="F1441" s="835">
        <f>F1442</f>
        <v>460</v>
      </c>
      <c r="G1441" s="825">
        <f>G1442</f>
        <v>459</v>
      </c>
      <c r="H1441" s="963">
        <f t="shared" si="61"/>
        <v>0.9978260869565218</v>
      </c>
    </row>
    <row r="1442" spans="1:8" ht="16.5" customHeight="1">
      <c r="A1442" s="934"/>
      <c r="B1442" s="1368"/>
      <c r="C1442" s="1368"/>
      <c r="D1442" s="964" t="s">
        <v>420</v>
      </c>
      <c r="E1442" s="965" t="s">
        <v>615</v>
      </c>
      <c r="F1442" s="835">
        <v>460</v>
      </c>
      <c r="G1442" s="825">
        <v>459</v>
      </c>
      <c r="H1442" s="963">
        <f t="shared" si="61"/>
        <v>0.9978260869565218</v>
      </c>
    </row>
    <row r="1443" spans="1:8" ht="16.5" customHeight="1">
      <c r="A1443" s="934"/>
      <c r="B1443" s="1368"/>
      <c r="C1443" s="1368"/>
      <c r="D1443" s="1527" t="s">
        <v>616</v>
      </c>
      <c r="E1443" s="1528"/>
      <c r="F1443" s="841">
        <f>F1444</f>
        <v>16861</v>
      </c>
      <c r="G1443" s="842">
        <f>G1444</f>
        <v>16321</v>
      </c>
      <c r="H1443" s="962">
        <f t="shared" si="61"/>
        <v>0.9679734298084337</v>
      </c>
    </row>
    <row r="1444" spans="1:8" ht="16.5" customHeight="1">
      <c r="A1444" s="934"/>
      <c r="B1444" s="1368"/>
      <c r="C1444" s="1368"/>
      <c r="D1444" s="1508" t="s">
        <v>617</v>
      </c>
      <c r="E1444" s="1509"/>
      <c r="F1444" s="835">
        <f>F1445</f>
        <v>16861</v>
      </c>
      <c r="G1444" s="825">
        <f>G1445</f>
        <v>16321</v>
      </c>
      <c r="H1444" s="963">
        <f t="shared" si="61"/>
        <v>0.9679734298084337</v>
      </c>
    </row>
    <row r="1445" spans="1:8" ht="16.5" customHeight="1">
      <c r="A1445" s="934"/>
      <c r="B1445" s="1392"/>
      <c r="C1445" s="1392"/>
      <c r="D1445" s="964" t="s">
        <v>421</v>
      </c>
      <c r="E1445" s="965" t="s">
        <v>618</v>
      </c>
      <c r="F1445" s="835">
        <v>16861</v>
      </c>
      <c r="G1445" s="825">
        <v>16321</v>
      </c>
      <c r="H1445" s="963">
        <f t="shared" si="61"/>
        <v>0.9679734298084337</v>
      </c>
    </row>
    <row r="1446" spans="1:8" ht="16.5" customHeight="1">
      <c r="A1446" s="934"/>
      <c r="B1446" s="1494" t="s">
        <v>490</v>
      </c>
      <c r="C1446" s="1494"/>
      <c r="D1446" s="1495" t="s">
        <v>491</v>
      </c>
      <c r="E1446" s="1496"/>
      <c r="F1446" s="844">
        <f>SUM(F1447)</f>
        <v>147339</v>
      </c>
      <c r="G1446" s="811">
        <f>SUM(G1447)</f>
        <v>0</v>
      </c>
      <c r="H1446" s="961">
        <f t="shared" si="61"/>
        <v>0</v>
      </c>
    </row>
    <row r="1447" spans="1:8" ht="16.5" customHeight="1">
      <c r="A1447" s="934"/>
      <c r="B1447" s="1557"/>
      <c r="C1447" s="1557"/>
      <c r="D1447" s="1527" t="s">
        <v>616</v>
      </c>
      <c r="E1447" s="1528"/>
      <c r="F1447" s="841">
        <f>F1448</f>
        <v>147339</v>
      </c>
      <c r="G1447" s="842">
        <f>G1448</f>
        <v>0</v>
      </c>
      <c r="H1447" s="962">
        <f t="shared" si="61"/>
        <v>0</v>
      </c>
    </row>
    <row r="1448" spans="1:8" ht="16.5" customHeight="1">
      <c r="A1448" s="934"/>
      <c r="B1448" s="1368"/>
      <c r="C1448" s="1368"/>
      <c r="D1448" s="1551" t="s">
        <v>617</v>
      </c>
      <c r="E1448" s="1552"/>
      <c r="F1448" s="985">
        <f>SUM(F1449:F1449)</f>
        <v>147339</v>
      </c>
      <c r="G1448" s="996">
        <f>SUM(G1449:G1449)</f>
        <v>0</v>
      </c>
      <c r="H1448" s="963">
        <f t="shared" si="61"/>
        <v>0</v>
      </c>
    </row>
    <row r="1449" spans="1:8" ht="38.25">
      <c r="A1449" s="934"/>
      <c r="B1449" s="1368"/>
      <c r="C1449" s="1368"/>
      <c r="D1449" s="1040" t="s">
        <v>482</v>
      </c>
      <c r="E1449" s="1041" t="s">
        <v>867</v>
      </c>
      <c r="F1449" s="835">
        <v>147339</v>
      </c>
      <c r="G1449" s="825">
        <v>0</v>
      </c>
      <c r="H1449" s="963">
        <f aca="true" t="shared" si="62" ref="H1449:H1488">G1449/F1449</f>
        <v>0</v>
      </c>
    </row>
    <row r="1450" spans="1:8" ht="12.75" customHeight="1">
      <c r="A1450" s="934"/>
      <c r="B1450" s="1549" t="s">
        <v>80</v>
      </c>
      <c r="C1450" s="1549"/>
      <c r="D1450" s="1426" t="s">
        <v>33</v>
      </c>
      <c r="E1450" s="1558"/>
      <c r="F1450" s="877">
        <f>F1451</f>
        <v>341000</v>
      </c>
      <c r="G1450" s="878">
        <f>G1451</f>
        <v>187800</v>
      </c>
      <c r="H1450" s="961">
        <f>G1450/F1450</f>
        <v>0.5507331378299121</v>
      </c>
    </row>
    <row r="1451" spans="1:8" ht="12.75" customHeight="1">
      <c r="A1451" s="934"/>
      <c r="B1451" s="827"/>
      <c r="C1451" s="827"/>
      <c r="D1451" s="1362" t="s">
        <v>585</v>
      </c>
      <c r="E1451" s="1363"/>
      <c r="F1451" s="841">
        <f>F1452</f>
        <v>341000</v>
      </c>
      <c r="G1451" s="842">
        <f>G1452</f>
        <v>187800</v>
      </c>
      <c r="H1451" s="962">
        <f>G1451/F1451</f>
        <v>0.5507331378299121</v>
      </c>
    </row>
    <row r="1452" spans="1:8" ht="12.75" customHeight="1">
      <c r="A1452" s="934"/>
      <c r="B1452" s="827"/>
      <c r="C1452" s="827"/>
      <c r="D1452" s="1504" t="s">
        <v>789</v>
      </c>
      <c r="E1452" s="1566"/>
      <c r="F1452" s="865">
        <f>SUM(F1453)</f>
        <v>341000</v>
      </c>
      <c r="G1452" s="820">
        <f>SUM(G1453)</f>
        <v>187800</v>
      </c>
      <c r="H1452" s="963">
        <f>G1452/F1452</f>
        <v>0.5507331378299121</v>
      </c>
    </row>
    <row r="1453" spans="1:8" ht="25.5">
      <c r="A1453" s="934"/>
      <c r="B1453" s="827"/>
      <c r="C1453" s="827"/>
      <c r="D1453" s="970" t="s">
        <v>34</v>
      </c>
      <c r="E1453" s="1042" t="s">
        <v>862</v>
      </c>
      <c r="F1453" s="835">
        <v>341000</v>
      </c>
      <c r="G1453" s="839">
        <v>187800</v>
      </c>
      <c r="H1453" s="963">
        <f>G1453/F1453</f>
        <v>0.5507331378299121</v>
      </c>
    </row>
    <row r="1454" spans="1:8" ht="16.5" customHeight="1">
      <c r="A1454" s="934"/>
      <c r="B1454" s="1494" t="s">
        <v>868</v>
      </c>
      <c r="C1454" s="1494"/>
      <c r="D1454" s="1407" t="s">
        <v>15</v>
      </c>
      <c r="E1454" s="1408"/>
      <c r="F1454" s="877">
        <f>F1455+F1490</f>
        <v>16718992</v>
      </c>
      <c r="G1454" s="878">
        <f>G1455+G1490</f>
        <v>14616166</v>
      </c>
      <c r="H1454" s="961">
        <f t="shared" si="62"/>
        <v>0.8742253121480051</v>
      </c>
    </row>
    <row r="1455" spans="1:8" ht="16.5" customHeight="1">
      <c r="A1455" s="934"/>
      <c r="B1455" s="1531"/>
      <c r="C1455" s="1531"/>
      <c r="D1455" s="1502" t="s">
        <v>585</v>
      </c>
      <c r="E1455" s="1503"/>
      <c r="F1455" s="841">
        <f>F1456+F1485</f>
        <v>9405904</v>
      </c>
      <c r="G1455" s="842">
        <f>G1456+G1485</f>
        <v>8205883</v>
      </c>
      <c r="H1455" s="962">
        <f t="shared" si="62"/>
        <v>0.8724183236401307</v>
      </c>
    </row>
    <row r="1456" spans="1:8" ht="16.5" customHeight="1">
      <c r="A1456" s="934"/>
      <c r="B1456" s="1361"/>
      <c r="C1456" s="1361"/>
      <c r="D1456" s="1504" t="s">
        <v>635</v>
      </c>
      <c r="E1456" s="1505"/>
      <c r="F1456" s="835">
        <f>SUM(F1457:F1483)</f>
        <v>1391685</v>
      </c>
      <c r="G1456" s="825">
        <f>SUM(G1457:G1483)</f>
        <v>1097856</v>
      </c>
      <c r="H1456" s="963">
        <f t="shared" si="62"/>
        <v>0.7888681705989502</v>
      </c>
    </row>
    <row r="1457" spans="1:8" ht="38.25" customHeight="1">
      <c r="A1457" s="934"/>
      <c r="B1457" s="1361"/>
      <c r="C1457" s="1361"/>
      <c r="D1457" s="997" t="s">
        <v>293</v>
      </c>
      <c r="E1457" s="998" t="s">
        <v>653</v>
      </c>
      <c r="F1457" s="906">
        <v>821495</v>
      </c>
      <c r="G1457" s="826">
        <v>576774</v>
      </c>
      <c r="H1457" s="984">
        <f t="shared" si="62"/>
        <v>0.7021028734198017</v>
      </c>
    </row>
    <row r="1458" spans="1:8" ht="16.5" customHeight="1">
      <c r="A1458" s="934"/>
      <c r="B1458" s="1361"/>
      <c r="C1458" s="1361"/>
      <c r="D1458" s="1024" t="s">
        <v>869</v>
      </c>
      <c r="E1458" s="973" t="s">
        <v>587</v>
      </c>
      <c r="F1458" s="985">
        <v>46460</v>
      </c>
      <c r="G1458" s="996">
        <v>44097</v>
      </c>
      <c r="H1458" s="987">
        <f t="shared" si="62"/>
        <v>0.9491390443392165</v>
      </c>
    </row>
    <row r="1459" spans="1:8" ht="16.5" customHeight="1">
      <c r="A1459" s="934"/>
      <c r="B1459" s="1361"/>
      <c r="C1459" s="1361"/>
      <c r="D1459" s="833" t="s">
        <v>683</v>
      </c>
      <c r="E1459" s="834" t="s">
        <v>587</v>
      </c>
      <c r="F1459" s="835">
        <v>263268</v>
      </c>
      <c r="G1459" s="825">
        <v>249883</v>
      </c>
      <c r="H1459" s="963">
        <f t="shared" si="62"/>
        <v>0.9491582721789203</v>
      </c>
    </row>
    <row r="1460" spans="1:8" ht="16.5" customHeight="1">
      <c r="A1460" s="934"/>
      <c r="B1460" s="1361"/>
      <c r="C1460" s="1361"/>
      <c r="D1460" s="836" t="s">
        <v>870</v>
      </c>
      <c r="E1460" s="837" t="s">
        <v>588</v>
      </c>
      <c r="F1460" s="838">
        <v>2956</v>
      </c>
      <c r="G1460" s="839">
        <v>2956</v>
      </c>
      <c r="H1460" s="840">
        <f t="shared" si="62"/>
        <v>1</v>
      </c>
    </row>
    <row r="1461" spans="1:8" ht="16.5" customHeight="1">
      <c r="A1461" s="934"/>
      <c r="B1461" s="1361"/>
      <c r="C1461" s="1361"/>
      <c r="D1461" s="964" t="s">
        <v>658</v>
      </c>
      <c r="E1461" s="965" t="s">
        <v>588</v>
      </c>
      <c r="F1461" s="835">
        <v>16750</v>
      </c>
      <c r="G1461" s="825">
        <v>16749</v>
      </c>
      <c r="H1461" s="963">
        <f t="shared" si="62"/>
        <v>0.9999402985074627</v>
      </c>
    </row>
    <row r="1462" spans="1:8" ht="16.5" customHeight="1">
      <c r="A1462" s="934"/>
      <c r="B1462" s="1361"/>
      <c r="C1462" s="1361"/>
      <c r="D1462" s="964" t="s">
        <v>871</v>
      </c>
      <c r="E1462" s="965" t="s">
        <v>589</v>
      </c>
      <c r="F1462" s="835">
        <v>8494</v>
      </c>
      <c r="G1462" s="825">
        <v>7959</v>
      </c>
      <c r="H1462" s="963">
        <f t="shared" si="62"/>
        <v>0.937014363079821</v>
      </c>
    </row>
    <row r="1463" spans="1:8" ht="16.5" customHeight="1">
      <c r="A1463" s="934"/>
      <c r="B1463" s="1361"/>
      <c r="C1463" s="1361"/>
      <c r="D1463" s="964" t="s">
        <v>659</v>
      </c>
      <c r="E1463" s="965" t="s">
        <v>589</v>
      </c>
      <c r="F1463" s="835">
        <v>48136</v>
      </c>
      <c r="G1463" s="825">
        <v>45103</v>
      </c>
      <c r="H1463" s="963">
        <f t="shared" si="62"/>
        <v>0.9369910254279541</v>
      </c>
    </row>
    <row r="1464" spans="1:8" ht="16.5" customHeight="1">
      <c r="A1464" s="934"/>
      <c r="B1464" s="1361"/>
      <c r="C1464" s="1361"/>
      <c r="D1464" s="964" t="s">
        <v>872</v>
      </c>
      <c r="E1464" s="965" t="s">
        <v>590</v>
      </c>
      <c r="F1464" s="835">
        <v>1210</v>
      </c>
      <c r="G1464" s="825">
        <v>1041</v>
      </c>
      <c r="H1464" s="963">
        <f t="shared" si="62"/>
        <v>0.8603305785123967</v>
      </c>
    </row>
    <row r="1465" spans="1:8" ht="16.5" customHeight="1">
      <c r="A1465" s="934"/>
      <c r="B1465" s="1361"/>
      <c r="C1465" s="1361"/>
      <c r="D1465" s="964" t="s">
        <v>660</v>
      </c>
      <c r="E1465" s="965" t="s">
        <v>590</v>
      </c>
      <c r="F1465" s="835">
        <v>6861</v>
      </c>
      <c r="G1465" s="825">
        <v>5897</v>
      </c>
      <c r="H1465" s="963">
        <f t="shared" si="62"/>
        <v>0.8594957003352282</v>
      </c>
    </row>
    <row r="1466" spans="1:8" ht="16.5" customHeight="1">
      <c r="A1466" s="934"/>
      <c r="B1466" s="1361"/>
      <c r="C1466" s="1361"/>
      <c r="D1466" s="964" t="s">
        <v>873</v>
      </c>
      <c r="E1466" s="965" t="s">
        <v>594</v>
      </c>
      <c r="F1466" s="835">
        <v>3952</v>
      </c>
      <c r="G1466" s="825">
        <v>1185</v>
      </c>
      <c r="H1466" s="963">
        <f t="shared" si="62"/>
        <v>0.2998481781376518</v>
      </c>
    </row>
    <row r="1467" spans="1:8" ht="16.5" customHeight="1">
      <c r="A1467" s="934"/>
      <c r="B1467" s="1361"/>
      <c r="C1467" s="1361"/>
      <c r="D1467" s="964" t="s">
        <v>684</v>
      </c>
      <c r="E1467" s="965" t="s">
        <v>594</v>
      </c>
      <c r="F1467" s="835">
        <v>22394</v>
      </c>
      <c r="G1467" s="825">
        <v>6714</v>
      </c>
      <c r="H1467" s="963">
        <f t="shared" si="62"/>
        <v>0.29981244976332944</v>
      </c>
    </row>
    <row r="1468" spans="1:8" ht="16.5" customHeight="1">
      <c r="A1468" s="934"/>
      <c r="B1468" s="1361"/>
      <c r="C1468" s="1361"/>
      <c r="D1468" s="964" t="s">
        <v>874</v>
      </c>
      <c r="E1468" s="965" t="s">
        <v>595</v>
      </c>
      <c r="F1468" s="835">
        <v>951</v>
      </c>
      <c r="G1468" s="825">
        <v>613</v>
      </c>
      <c r="H1468" s="963">
        <f t="shared" si="62"/>
        <v>0.6445846477392219</v>
      </c>
    </row>
    <row r="1469" spans="1:8" ht="16.5" customHeight="1">
      <c r="A1469" s="934"/>
      <c r="B1469" s="1361"/>
      <c r="C1469" s="1361"/>
      <c r="D1469" s="964" t="s">
        <v>661</v>
      </c>
      <c r="E1469" s="965" t="s">
        <v>595</v>
      </c>
      <c r="F1469" s="835">
        <v>5389</v>
      </c>
      <c r="G1469" s="825">
        <v>3471</v>
      </c>
      <c r="H1469" s="963">
        <f t="shared" si="62"/>
        <v>0.6440898125811839</v>
      </c>
    </row>
    <row r="1470" spans="1:8" ht="16.5" customHeight="1">
      <c r="A1470" s="934"/>
      <c r="B1470" s="1361"/>
      <c r="C1470" s="1361"/>
      <c r="D1470" s="964" t="s">
        <v>875</v>
      </c>
      <c r="E1470" s="965" t="s">
        <v>598</v>
      </c>
      <c r="F1470" s="835">
        <v>16447</v>
      </c>
      <c r="G1470" s="825">
        <v>15744</v>
      </c>
      <c r="H1470" s="963">
        <f t="shared" si="62"/>
        <v>0.9572566425487931</v>
      </c>
    </row>
    <row r="1471" spans="1:8" ht="16.5" customHeight="1">
      <c r="A1471" s="934"/>
      <c r="B1471" s="1361"/>
      <c r="C1471" s="1361"/>
      <c r="D1471" s="964" t="s">
        <v>663</v>
      </c>
      <c r="E1471" s="965" t="s">
        <v>598</v>
      </c>
      <c r="F1471" s="835">
        <v>93200</v>
      </c>
      <c r="G1471" s="825">
        <v>89216</v>
      </c>
      <c r="H1471" s="963">
        <f t="shared" si="62"/>
        <v>0.9572532188841202</v>
      </c>
    </row>
    <row r="1472" spans="1:8" ht="16.5" customHeight="1">
      <c r="A1472" s="934"/>
      <c r="B1472" s="1361"/>
      <c r="C1472" s="1361"/>
      <c r="D1472" s="964" t="s">
        <v>876</v>
      </c>
      <c r="E1472" s="965" t="s">
        <v>599</v>
      </c>
      <c r="F1472" s="835">
        <v>94</v>
      </c>
      <c r="G1472" s="825">
        <v>94</v>
      </c>
      <c r="H1472" s="963">
        <f t="shared" si="62"/>
        <v>1</v>
      </c>
    </row>
    <row r="1473" spans="1:8" ht="16.5" customHeight="1">
      <c r="A1473" s="934"/>
      <c r="B1473" s="1361"/>
      <c r="C1473" s="1361"/>
      <c r="D1473" s="1022" t="s">
        <v>721</v>
      </c>
      <c r="E1473" s="1007" t="s">
        <v>599</v>
      </c>
      <c r="F1473" s="1125">
        <v>535</v>
      </c>
      <c r="G1473" s="1126">
        <v>532</v>
      </c>
      <c r="H1473" s="1127">
        <f t="shared" si="62"/>
        <v>0.994392523364486</v>
      </c>
    </row>
    <row r="1474" spans="1:8" ht="25.5">
      <c r="A1474" s="934"/>
      <c r="B1474" s="1361"/>
      <c r="C1474" s="1361"/>
      <c r="D1474" s="1128" t="s">
        <v>877</v>
      </c>
      <c r="E1474" s="1129" t="s">
        <v>967</v>
      </c>
      <c r="F1474" s="838">
        <v>616</v>
      </c>
      <c r="G1474" s="839">
        <v>426</v>
      </c>
      <c r="H1474" s="840">
        <f t="shared" si="62"/>
        <v>0.6915584415584416</v>
      </c>
    </row>
    <row r="1475" spans="1:8" ht="25.5">
      <c r="A1475" s="934"/>
      <c r="B1475" s="1361"/>
      <c r="C1475" s="1361"/>
      <c r="D1475" s="964" t="s">
        <v>664</v>
      </c>
      <c r="E1475" s="965" t="s">
        <v>967</v>
      </c>
      <c r="F1475" s="835">
        <v>3489</v>
      </c>
      <c r="G1475" s="825">
        <v>2412</v>
      </c>
      <c r="H1475" s="963">
        <f t="shared" si="62"/>
        <v>0.6913155631986242</v>
      </c>
    </row>
    <row r="1476" spans="1:8" ht="16.5" customHeight="1">
      <c r="A1476" s="934"/>
      <c r="B1476" s="1361"/>
      <c r="C1476" s="1361"/>
      <c r="D1476" s="964" t="s">
        <v>878</v>
      </c>
      <c r="E1476" s="965" t="s">
        <v>735</v>
      </c>
      <c r="F1476" s="835">
        <v>536</v>
      </c>
      <c r="G1476" s="825">
        <v>396</v>
      </c>
      <c r="H1476" s="963">
        <f t="shared" si="62"/>
        <v>0.7388059701492538</v>
      </c>
    </row>
    <row r="1477" spans="1:8" ht="16.5" customHeight="1">
      <c r="A1477" s="934"/>
      <c r="B1477" s="1361"/>
      <c r="C1477" s="1361"/>
      <c r="D1477" s="964" t="s">
        <v>722</v>
      </c>
      <c r="E1477" s="965" t="s">
        <v>735</v>
      </c>
      <c r="F1477" s="835">
        <v>3032</v>
      </c>
      <c r="G1477" s="825">
        <v>2246</v>
      </c>
      <c r="H1477" s="963">
        <f t="shared" si="62"/>
        <v>0.7407651715039578</v>
      </c>
    </row>
    <row r="1478" spans="1:8" ht="25.5">
      <c r="A1478" s="934"/>
      <c r="B1478" s="1361"/>
      <c r="C1478" s="1361"/>
      <c r="D1478" s="964" t="s">
        <v>879</v>
      </c>
      <c r="E1478" s="965" t="s">
        <v>603</v>
      </c>
      <c r="F1478" s="835">
        <v>3405</v>
      </c>
      <c r="G1478" s="825">
        <v>3402</v>
      </c>
      <c r="H1478" s="963">
        <f t="shared" si="62"/>
        <v>0.9991189427312775</v>
      </c>
    </row>
    <row r="1479" spans="1:8" ht="25.5">
      <c r="A1479" s="934"/>
      <c r="B1479" s="1361"/>
      <c r="C1479" s="1361"/>
      <c r="D1479" s="964" t="s">
        <v>748</v>
      </c>
      <c r="E1479" s="965" t="s">
        <v>603</v>
      </c>
      <c r="F1479" s="835">
        <v>19295</v>
      </c>
      <c r="G1479" s="825">
        <v>19278</v>
      </c>
      <c r="H1479" s="963">
        <f t="shared" si="62"/>
        <v>0.9991189427312775</v>
      </c>
    </row>
    <row r="1480" spans="1:8" ht="16.5" customHeight="1">
      <c r="A1480" s="934"/>
      <c r="B1480" s="1361"/>
      <c r="C1480" s="1361"/>
      <c r="D1480" s="964" t="s">
        <v>880</v>
      </c>
      <c r="E1480" s="965" t="s">
        <v>604</v>
      </c>
      <c r="F1480" s="835">
        <v>300</v>
      </c>
      <c r="G1480" s="825">
        <v>155</v>
      </c>
      <c r="H1480" s="963">
        <f t="shared" si="62"/>
        <v>0.5166666666666667</v>
      </c>
    </row>
    <row r="1481" spans="1:8" ht="16.5" customHeight="1">
      <c r="A1481" s="934"/>
      <c r="B1481" s="1361"/>
      <c r="C1481" s="1361"/>
      <c r="D1481" s="972" t="s">
        <v>705</v>
      </c>
      <c r="E1481" s="973" t="s">
        <v>604</v>
      </c>
      <c r="F1481" s="985">
        <v>1700</v>
      </c>
      <c r="G1481" s="996">
        <v>877</v>
      </c>
      <c r="H1481" s="963">
        <f t="shared" si="62"/>
        <v>0.5158823529411765</v>
      </c>
    </row>
    <row r="1482" spans="1:8" ht="16.5" customHeight="1">
      <c r="A1482" s="934"/>
      <c r="B1482" s="1361"/>
      <c r="C1482" s="1361"/>
      <c r="D1482" s="860" t="s">
        <v>881</v>
      </c>
      <c r="E1482" s="965" t="s">
        <v>610</v>
      </c>
      <c r="F1482" s="835">
        <v>108</v>
      </c>
      <c r="G1482" s="825">
        <v>95</v>
      </c>
      <c r="H1482" s="963">
        <f t="shared" si="62"/>
        <v>0.8796296296296297</v>
      </c>
    </row>
    <row r="1483" spans="1:8" ht="16.5" customHeight="1">
      <c r="A1483" s="934"/>
      <c r="B1483" s="1361"/>
      <c r="C1483" s="1361"/>
      <c r="D1483" s="860" t="s">
        <v>666</v>
      </c>
      <c r="E1483" s="965" t="s">
        <v>610</v>
      </c>
      <c r="F1483" s="835">
        <v>612</v>
      </c>
      <c r="G1483" s="825">
        <v>541</v>
      </c>
      <c r="H1483" s="963">
        <f t="shared" si="62"/>
        <v>0.8839869281045751</v>
      </c>
    </row>
    <row r="1484" spans="1:8" ht="16.5" customHeight="1">
      <c r="A1484" s="934"/>
      <c r="B1484" s="1361"/>
      <c r="C1484" s="1361"/>
      <c r="D1484" s="1469"/>
      <c r="E1484" s="1368"/>
      <c r="F1484" s="1368"/>
      <c r="G1484" s="1368"/>
      <c r="H1484" s="1380"/>
    </row>
    <row r="1485" spans="1:8" ht="16.5" customHeight="1">
      <c r="A1485" s="934"/>
      <c r="B1485" s="1361"/>
      <c r="C1485" s="1361"/>
      <c r="D1485" s="1567" t="s">
        <v>630</v>
      </c>
      <c r="E1485" s="1568"/>
      <c r="F1485" s="985">
        <f>SUM(F1486:F1488)</f>
        <v>8014219</v>
      </c>
      <c r="G1485" s="996">
        <f>SUM(G1486:G1488)</f>
        <v>7108027</v>
      </c>
      <c r="H1485" s="987">
        <f t="shared" si="62"/>
        <v>0.8869269731710601</v>
      </c>
    </row>
    <row r="1486" spans="1:8" ht="39" customHeight="1">
      <c r="A1486" s="934"/>
      <c r="B1486" s="1361"/>
      <c r="C1486" s="1361"/>
      <c r="D1486" s="1043" t="s">
        <v>296</v>
      </c>
      <c r="E1486" s="1044" t="s">
        <v>653</v>
      </c>
      <c r="F1486" s="835">
        <v>7912475</v>
      </c>
      <c r="G1486" s="825">
        <v>7006288</v>
      </c>
      <c r="H1486" s="963">
        <f t="shared" si="62"/>
        <v>0.8854736349877883</v>
      </c>
    </row>
    <row r="1487" spans="1:8" ht="39" customHeight="1">
      <c r="A1487" s="934"/>
      <c r="B1487" s="1361"/>
      <c r="C1487" s="1361"/>
      <c r="D1487" s="1045" t="s">
        <v>636</v>
      </c>
      <c r="E1487" s="998" t="s">
        <v>860</v>
      </c>
      <c r="F1487" s="931">
        <v>1912</v>
      </c>
      <c r="G1487" s="839">
        <v>1911</v>
      </c>
      <c r="H1487" s="840">
        <f t="shared" si="62"/>
        <v>0.9994769874476988</v>
      </c>
    </row>
    <row r="1488" spans="1:8" ht="39" customHeight="1">
      <c r="A1488" s="934"/>
      <c r="B1488" s="1361"/>
      <c r="C1488" s="1361"/>
      <c r="D1488" s="916" t="s">
        <v>298</v>
      </c>
      <c r="E1488" s="998" t="s">
        <v>860</v>
      </c>
      <c r="F1488" s="835">
        <v>99832</v>
      </c>
      <c r="G1488" s="825">
        <v>99828</v>
      </c>
      <c r="H1488" s="963">
        <f t="shared" si="62"/>
        <v>0.999959932686914</v>
      </c>
    </row>
    <row r="1489" spans="1:8" ht="16.5" customHeight="1">
      <c r="A1489" s="934"/>
      <c r="B1489" s="1361"/>
      <c r="C1489" s="1361"/>
      <c r="D1489" s="1469"/>
      <c r="E1489" s="1368"/>
      <c r="F1489" s="1368"/>
      <c r="G1489" s="1368"/>
      <c r="H1489" s="1380"/>
    </row>
    <row r="1490" spans="1:8" ht="16.5" customHeight="1">
      <c r="A1490" s="934"/>
      <c r="B1490" s="1361"/>
      <c r="C1490" s="1361"/>
      <c r="D1490" s="1527" t="s">
        <v>616</v>
      </c>
      <c r="E1490" s="1528"/>
      <c r="F1490" s="841">
        <f>F1491</f>
        <v>7313088</v>
      </c>
      <c r="G1490" s="842">
        <f>G1491</f>
        <v>6410283</v>
      </c>
      <c r="H1490" s="962">
        <f aca="true" t="shared" si="63" ref="H1490:H1556">G1490/F1490</f>
        <v>0.8765494138727716</v>
      </c>
    </row>
    <row r="1491" spans="1:8" ht="16.5" customHeight="1">
      <c r="A1491" s="934"/>
      <c r="B1491" s="1361"/>
      <c r="C1491" s="1361"/>
      <c r="D1491" s="1508" t="s">
        <v>617</v>
      </c>
      <c r="E1491" s="1509"/>
      <c r="F1491" s="835">
        <f>SUM(F1492:F1493)</f>
        <v>7313088</v>
      </c>
      <c r="G1491" s="825">
        <f>SUM(G1492:G1493)</f>
        <v>6410283</v>
      </c>
      <c r="H1491" s="963">
        <f t="shared" si="63"/>
        <v>0.8765494138727716</v>
      </c>
    </row>
    <row r="1492" spans="1:8" ht="38.25">
      <c r="A1492" s="934"/>
      <c r="B1492" s="1361"/>
      <c r="C1492" s="1361"/>
      <c r="D1492" s="972" t="s">
        <v>214</v>
      </c>
      <c r="E1492" s="973" t="s">
        <v>653</v>
      </c>
      <c r="F1492" s="985">
        <v>7292097</v>
      </c>
      <c r="G1492" s="996">
        <v>6390136</v>
      </c>
      <c r="H1492" s="987">
        <f t="shared" si="63"/>
        <v>0.87630979127129</v>
      </c>
    </row>
    <row r="1493" spans="1:8" ht="38.25">
      <c r="A1493" s="934"/>
      <c r="B1493" s="848"/>
      <c r="C1493" s="848"/>
      <c r="D1493" s="1046" t="s">
        <v>654</v>
      </c>
      <c r="E1493" s="1037" t="s">
        <v>653</v>
      </c>
      <c r="F1493" s="985">
        <v>20991</v>
      </c>
      <c r="G1493" s="996">
        <v>20147</v>
      </c>
      <c r="H1493" s="987">
        <f t="shared" si="63"/>
        <v>0.9597922919346387</v>
      </c>
    </row>
    <row r="1494" spans="1:8" ht="16.5" customHeight="1">
      <c r="A1494" s="873" t="s">
        <v>492</v>
      </c>
      <c r="B1494" s="1529"/>
      <c r="C1494" s="1529"/>
      <c r="D1494" s="1417" t="s">
        <v>882</v>
      </c>
      <c r="E1494" s="1530"/>
      <c r="F1494" s="874">
        <f>F1495+F1504+F1584</f>
        <v>39162946</v>
      </c>
      <c r="G1494" s="875">
        <f>G1495+G1504+G1584</f>
        <v>35547494</v>
      </c>
      <c r="H1494" s="1008">
        <f t="shared" si="63"/>
        <v>0.9076818173995388</v>
      </c>
    </row>
    <row r="1495" spans="1:8" ht="16.5" customHeight="1">
      <c r="A1495" s="934"/>
      <c r="B1495" s="1419" t="s">
        <v>493</v>
      </c>
      <c r="C1495" s="1419"/>
      <c r="D1495" s="1564" t="s">
        <v>341</v>
      </c>
      <c r="E1495" s="1565"/>
      <c r="F1495" s="1047">
        <f>F1496+F1501</f>
        <v>631020</v>
      </c>
      <c r="G1495" s="1048">
        <f>G1496+G1501</f>
        <v>606803</v>
      </c>
      <c r="H1495" s="880">
        <f t="shared" si="63"/>
        <v>0.961622452537162</v>
      </c>
    </row>
    <row r="1496" spans="1:8" ht="16.5" customHeight="1">
      <c r="A1496" s="934"/>
      <c r="B1496" s="1531"/>
      <c r="C1496" s="1531"/>
      <c r="D1496" s="1561" t="s">
        <v>585</v>
      </c>
      <c r="E1496" s="1562"/>
      <c r="F1496" s="841">
        <f>F1497</f>
        <v>573520</v>
      </c>
      <c r="G1496" s="842">
        <f>G1497</f>
        <v>549303</v>
      </c>
      <c r="H1496" s="962">
        <f t="shared" si="63"/>
        <v>0.9577747942530339</v>
      </c>
    </row>
    <row r="1497" spans="1:8" ht="16.5" customHeight="1">
      <c r="A1497" s="934"/>
      <c r="B1497" s="1361"/>
      <c r="C1497" s="1361"/>
      <c r="D1497" s="1563" t="s">
        <v>630</v>
      </c>
      <c r="E1497" s="1505"/>
      <c r="F1497" s="835">
        <f>SUM(F1498:F1500)</f>
        <v>573520</v>
      </c>
      <c r="G1497" s="825">
        <f>SUM(G1498:G1500)</f>
        <v>549303</v>
      </c>
      <c r="H1497" s="963">
        <f t="shared" si="63"/>
        <v>0.9577747942530339</v>
      </c>
    </row>
    <row r="1498" spans="1:8" ht="38.25">
      <c r="A1498" s="934"/>
      <c r="B1498" s="1361"/>
      <c r="C1498" s="1361"/>
      <c r="D1498" s="1049" t="s">
        <v>175</v>
      </c>
      <c r="E1498" s="1050" t="s">
        <v>883</v>
      </c>
      <c r="F1498" s="835">
        <v>10000</v>
      </c>
      <c r="G1498" s="825">
        <v>9999</v>
      </c>
      <c r="H1498" s="963">
        <f t="shared" si="63"/>
        <v>0.9999</v>
      </c>
    </row>
    <row r="1499" spans="1:8" ht="28.5" customHeight="1">
      <c r="A1499" s="934"/>
      <c r="B1499" s="1361"/>
      <c r="C1499" s="1361"/>
      <c r="D1499" s="836" t="s">
        <v>884</v>
      </c>
      <c r="E1499" s="965" t="s">
        <v>885</v>
      </c>
      <c r="F1499" s="835">
        <v>65778</v>
      </c>
      <c r="G1499" s="825">
        <v>65774</v>
      </c>
      <c r="H1499" s="963">
        <f t="shared" si="63"/>
        <v>0.9999391893946304</v>
      </c>
    </row>
    <row r="1500" spans="1:8" ht="30" customHeight="1">
      <c r="A1500" s="934"/>
      <c r="B1500" s="1361"/>
      <c r="C1500" s="1361"/>
      <c r="D1500" s="964" t="s">
        <v>886</v>
      </c>
      <c r="E1500" s="965" t="s">
        <v>887</v>
      </c>
      <c r="F1500" s="835">
        <v>497742</v>
      </c>
      <c r="G1500" s="825">
        <v>473530</v>
      </c>
      <c r="H1500" s="963">
        <f t="shared" si="63"/>
        <v>0.9513563251644426</v>
      </c>
    </row>
    <row r="1501" spans="1:8" ht="12.75">
      <c r="A1501" s="934"/>
      <c r="B1501" s="1361"/>
      <c r="C1501" s="1361"/>
      <c r="D1501" s="1527" t="s">
        <v>616</v>
      </c>
      <c r="E1501" s="1528"/>
      <c r="F1501" s="947">
        <f>F1502</f>
        <v>57500</v>
      </c>
      <c r="G1501" s="948">
        <f>G1502</f>
        <v>57500</v>
      </c>
      <c r="H1501" s="1051">
        <f t="shared" si="63"/>
        <v>1</v>
      </c>
    </row>
    <row r="1502" spans="1:8" ht="12.75">
      <c r="A1502" s="934"/>
      <c r="B1502" s="1361"/>
      <c r="C1502" s="1361"/>
      <c r="D1502" s="1508" t="s">
        <v>617</v>
      </c>
      <c r="E1502" s="1509"/>
      <c r="F1502" s="835">
        <f>F1503</f>
        <v>57500</v>
      </c>
      <c r="G1502" s="825">
        <f>G1503</f>
        <v>57500</v>
      </c>
      <c r="H1502" s="963">
        <f t="shared" si="63"/>
        <v>1</v>
      </c>
    </row>
    <row r="1503" spans="1:8" ht="38.25">
      <c r="A1503" s="934"/>
      <c r="B1503" s="1361"/>
      <c r="C1503" s="1361"/>
      <c r="D1503" s="972" t="s">
        <v>482</v>
      </c>
      <c r="E1503" s="973" t="s">
        <v>888</v>
      </c>
      <c r="F1503" s="835">
        <v>57500</v>
      </c>
      <c r="G1503" s="825">
        <v>57500</v>
      </c>
      <c r="H1503" s="963">
        <f t="shared" si="63"/>
        <v>1</v>
      </c>
    </row>
    <row r="1504" spans="1:8" ht="16.5" customHeight="1">
      <c r="A1504" s="934"/>
      <c r="B1504" s="1494" t="s">
        <v>494</v>
      </c>
      <c r="C1504" s="1494"/>
      <c r="D1504" s="1495" t="s">
        <v>495</v>
      </c>
      <c r="E1504" s="1496"/>
      <c r="F1504" s="844">
        <f>F1505+F1581</f>
        <v>27532696</v>
      </c>
      <c r="G1504" s="811">
        <f>G1505+G1581</f>
        <v>25744035</v>
      </c>
      <c r="H1504" s="961">
        <f t="shared" si="63"/>
        <v>0.9350350216339148</v>
      </c>
    </row>
    <row r="1505" spans="1:8" ht="16.5" customHeight="1">
      <c r="A1505" s="934"/>
      <c r="B1505" s="827"/>
      <c r="C1505" s="827"/>
      <c r="D1505" s="1502" t="s">
        <v>585</v>
      </c>
      <c r="E1505" s="1503"/>
      <c r="F1505" s="1052">
        <f>F1506+F1535+F1538</f>
        <v>26891696</v>
      </c>
      <c r="G1505" s="936">
        <f>G1506+G1535+G1538</f>
        <v>25212717</v>
      </c>
      <c r="H1505" s="962">
        <f t="shared" si="63"/>
        <v>0.9375651502233254</v>
      </c>
    </row>
    <row r="1506" spans="1:8" ht="16.5" customHeight="1">
      <c r="A1506" s="934"/>
      <c r="B1506" s="827"/>
      <c r="C1506" s="827"/>
      <c r="D1506" s="1573" t="s">
        <v>586</v>
      </c>
      <c r="E1506" s="1574"/>
      <c r="F1506" s="1053">
        <f>F1507+F1514</f>
        <v>11360783</v>
      </c>
      <c r="G1506" s="1054">
        <f>G1507+G1514</f>
        <v>10400165</v>
      </c>
      <c r="H1506" s="963">
        <f t="shared" si="63"/>
        <v>0.9154443844231511</v>
      </c>
    </row>
    <row r="1507" spans="1:8" ht="16.5" customHeight="1">
      <c r="A1507" s="934"/>
      <c r="B1507" s="827"/>
      <c r="C1507" s="827"/>
      <c r="D1507" s="1575" t="s">
        <v>397</v>
      </c>
      <c r="E1507" s="1576"/>
      <c r="F1507" s="993">
        <f>SUM(F1508:F1512)</f>
        <v>9568716</v>
      </c>
      <c r="G1507" s="817">
        <f>SUM(G1508:G1512)</f>
        <v>8778807</v>
      </c>
      <c r="H1507" s="963">
        <f t="shared" si="63"/>
        <v>0.9174487987730016</v>
      </c>
    </row>
    <row r="1508" spans="1:8" ht="16.5" customHeight="1">
      <c r="A1508" s="934"/>
      <c r="B1508" s="827"/>
      <c r="C1508" s="827"/>
      <c r="D1508" s="836" t="s">
        <v>398</v>
      </c>
      <c r="E1508" s="837" t="s">
        <v>587</v>
      </c>
      <c r="F1508" s="1055">
        <v>7557545</v>
      </c>
      <c r="G1508" s="825">
        <v>6947262</v>
      </c>
      <c r="H1508" s="963">
        <f t="shared" si="63"/>
        <v>0.9192485125791511</v>
      </c>
    </row>
    <row r="1509" spans="1:8" ht="16.5" customHeight="1">
      <c r="A1509" s="934"/>
      <c r="B1509" s="827"/>
      <c r="C1509" s="827"/>
      <c r="D1509" s="964" t="s">
        <v>399</v>
      </c>
      <c r="E1509" s="965" t="s">
        <v>588</v>
      </c>
      <c r="F1509" s="993">
        <v>460181</v>
      </c>
      <c r="G1509" s="825">
        <v>459727</v>
      </c>
      <c r="H1509" s="963">
        <f t="shared" si="63"/>
        <v>0.9990134316714511</v>
      </c>
    </row>
    <row r="1510" spans="1:8" ht="16.5" customHeight="1">
      <c r="A1510" s="934"/>
      <c r="B1510" s="827"/>
      <c r="C1510" s="827"/>
      <c r="D1510" s="964" t="s">
        <v>400</v>
      </c>
      <c r="E1510" s="965" t="s">
        <v>589</v>
      </c>
      <c r="F1510" s="993">
        <v>1351194</v>
      </c>
      <c r="G1510" s="825">
        <v>1226445</v>
      </c>
      <c r="H1510" s="963">
        <f t="shared" si="63"/>
        <v>0.9076749896757978</v>
      </c>
    </row>
    <row r="1511" spans="1:8" ht="16.5" customHeight="1">
      <c r="A1511" s="934"/>
      <c r="B1511" s="827"/>
      <c r="C1511" s="827"/>
      <c r="D1511" s="964" t="s">
        <v>401</v>
      </c>
      <c r="E1511" s="965" t="s">
        <v>590</v>
      </c>
      <c r="F1511" s="993">
        <v>192196</v>
      </c>
      <c r="G1511" s="825">
        <v>141997</v>
      </c>
      <c r="H1511" s="963">
        <f t="shared" si="63"/>
        <v>0.7388135028824742</v>
      </c>
    </row>
    <row r="1512" spans="1:8" ht="16.5" customHeight="1">
      <c r="A1512" s="934"/>
      <c r="B1512" s="827"/>
      <c r="C1512" s="827"/>
      <c r="D1512" s="964" t="s">
        <v>402</v>
      </c>
      <c r="E1512" s="965" t="s">
        <v>591</v>
      </c>
      <c r="F1512" s="993">
        <v>7600</v>
      </c>
      <c r="G1512" s="825">
        <v>3376</v>
      </c>
      <c r="H1512" s="963">
        <f t="shared" si="63"/>
        <v>0.4442105263157895</v>
      </c>
    </row>
    <row r="1513" spans="1:8" ht="12" customHeight="1">
      <c r="A1513" s="934"/>
      <c r="B1513" s="827"/>
      <c r="C1513" s="827"/>
      <c r="D1513" s="1469"/>
      <c r="E1513" s="1368"/>
      <c r="F1513" s="1368"/>
      <c r="G1513" s="1368"/>
      <c r="H1513" s="1380"/>
    </row>
    <row r="1514" spans="1:8" ht="16.5" customHeight="1">
      <c r="A1514" s="934"/>
      <c r="B1514" s="1368"/>
      <c r="C1514" s="1368"/>
      <c r="D1514" s="1559" t="s">
        <v>592</v>
      </c>
      <c r="E1514" s="1560"/>
      <c r="F1514" s="993">
        <f>SUM(F1515:F1533)</f>
        <v>1792067</v>
      </c>
      <c r="G1514" s="817">
        <f>SUM(G1515:G1533)</f>
        <v>1621358</v>
      </c>
      <c r="H1514" s="963">
        <f t="shared" si="63"/>
        <v>0.9047418427994043</v>
      </c>
    </row>
    <row r="1515" spans="1:8" ht="16.5" customHeight="1">
      <c r="A1515" s="934"/>
      <c r="B1515" s="827"/>
      <c r="C1515" s="827"/>
      <c r="D1515" s="964" t="s">
        <v>403</v>
      </c>
      <c r="E1515" s="965" t="s">
        <v>593</v>
      </c>
      <c r="F1515" s="993">
        <v>3685</v>
      </c>
      <c r="G1515" s="825">
        <v>0</v>
      </c>
      <c r="H1515" s="963">
        <f t="shared" si="63"/>
        <v>0</v>
      </c>
    </row>
    <row r="1516" spans="1:8" ht="16.5" customHeight="1">
      <c r="A1516" s="934"/>
      <c r="B1516" s="827"/>
      <c r="C1516" s="827"/>
      <c r="D1516" s="964" t="s">
        <v>404</v>
      </c>
      <c r="E1516" s="965" t="s">
        <v>594</v>
      </c>
      <c r="F1516" s="993">
        <v>318584</v>
      </c>
      <c r="G1516" s="825">
        <v>301830</v>
      </c>
      <c r="H1516" s="963">
        <f t="shared" si="63"/>
        <v>0.9474110438691209</v>
      </c>
    </row>
    <row r="1517" spans="1:8" ht="16.5" customHeight="1">
      <c r="A1517" s="934"/>
      <c r="B1517" s="827"/>
      <c r="C1517" s="827"/>
      <c r="D1517" s="964" t="s">
        <v>405</v>
      </c>
      <c r="E1517" s="965" t="s">
        <v>595</v>
      </c>
      <c r="F1517" s="993">
        <v>246342</v>
      </c>
      <c r="G1517" s="825">
        <v>208649</v>
      </c>
      <c r="H1517" s="963">
        <f t="shared" si="63"/>
        <v>0.8469891451721591</v>
      </c>
    </row>
    <row r="1518" spans="1:8" ht="16.5" customHeight="1">
      <c r="A1518" s="934"/>
      <c r="B1518" s="827"/>
      <c r="C1518" s="827"/>
      <c r="D1518" s="964" t="s">
        <v>406</v>
      </c>
      <c r="E1518" s="965" t="s">
        <v>596</v>
      </c>
      <c r="F1518" s="993">
        <v>79000</v>
      </c>
      <c r="G1518" s="825">
        <v>70843</v>
      </c>
      <c r="H1518" s="963">
        <f t="shared" si="63"/>
        <v>0.896746835443038</v>
      </c>
    </row>
    <row r="1519" spans="1:8" ht="16.5" customHeight="1">
      <c r="A1519" s="934"/>
      <c r="B1519" s="827"/>
      <c r="C1519" s="827"/>
      <c r="D1519" s="1024" t="s">
        <v>407</v>
      </c>
      <c r="E1519" s="973" t="s">
        <v>597</v>
      </c>
      <c r="F1519" s="1053">
        <v>17500</v>
      </c>
      <c r="G1519" s="996">
        <v>16030</v>
      </c>
      <c r="H1519" s="987">
        <f t="shared" si="63"/>
        <v>0.916</v>
      </c>
    </row>
    <row r="1520" spans="1:8" ht="16.5" customHeight="1">
      <c r="A1520" s="934"/>
      <c r="B1520" s="827"/>
      <c r="C1520" s="827"/>
      <c r="D1520" s="833" t="s">
        <v>408</v>
      </c>
      <c r="E1520" s="834" t="s">
        <v>598</v>
      </c>
      <c r="F1520" s="993">
        <v>315640</v>
      </c>
      <c r="G1520" s="825">
        <v>297555</v>
      </c>
      <c r="H1520" s="963">
        <f t="shared" si="63"/>
        <v>0.942703713090863</v>
      </c>
    </row>
    <row r="1521" spans="1:8" ht="16.5" customHeight="1">
      <c r="A1521" s="934"/>
      <c r="B1521" s="827"/>
      <c r="C1521" s="827"/>
      <c r="D1521" s="836" t="s">
        <v>409</v>
      </c>
      <c r="E1521" s="837" t="s">
        <v>599</v>
      </c>
      <c r="F1521" s="1055">
        <v>8479</v>
      </c>
      <c r="G1521" s="839">
        <v>2123</v>
      </c>
      <c r="H1521" s="840">
        <f t="shared" si="63"/>
        <v>0.25038329991744307</v>
      </c>
    </row>
    <row r="1522" spans="1:8" ht="24.75" customHeight="1">
      <c r="A1522" s="934"/>
      <c r="B1522" s="827"/>
      <c r="C1522" s="827"/>
      <c r="D1522" s="964" t="s">
        <v>410</v>
      </c>
      <c r="E1522" s="965" t="s">
        <v>600</v>
      </c>
      <c r="F1522" s="993">
        <v>15500</v>
      </c>
      <c r="G1522" s="825">
        <v>13331</v>
      </c>
      <c r="H1522" s="963">
        <f t="shared" si="63"/>
        <v>0.8600645161290322</v>
      </c>
    </row>
    <row r="1523" spans="1:8" ht="26.25" customHeight="1">
      <c r="A1523" s="934"/>
      <c r="B1523" s="827"/>
      <c r="C1523" s="827"/>
      <c r="D1523" s="964" t="s">
        <v>411</v>
      </c>
      <c r="E1523" s="965" t="s">
        <v>601</v>
      </c>
      <c r="F1523" s="993">
        <v>26200</v>
      </c>
      <c r="G1523" s="825">
        <v>18984</v>
      </c>
      <c r="H1523" s="963">
        <f t="shared" si="63"/>
        <v>0.7245801526717557</v>
      </c>
    </row>
    <row r="1524" spans="1:8" ht="26.25" customHeight="1">
      <c r="A1524" s="934"/>
      <c r="B1524" s="827"/>
      <c r="C1524" s="827"/>
      <c r="D1524" s="964" t="s">
        <v>413</v>
      </c>
      <c r="E1524" s="965" t="s">
        <v>603</v>
      </c>
      <c r="F1524" s="993">
        <v>260000</v>
      </c>
      <c r="G1524" s="825">
        <v>252223</v>
      </c>
      <c r="H1524" s="963">
        <f t="shared" si="63"/>
        <v>0.9700884615384615</v>
      </c>
    </row>
    <row r="1525" spans="1:8" ht="16.5" customHeight="1">
      <c r="A1525" s="934"/>
      <c r="B1525" s="827"/>
      <c r="C1525" s="827"/>
      <c r="D1525" s="964" t="s">
        <v>414</v>
      </c>
      <c r="E1525" s="965" t="s">
        <v>604</v>
      </c>
      <c r="F1525" s="993">
        <v>42040</v>
      </c>
      <c r="G1525" s="825">
        <v>36304</v>
      </c>
      <c r="H1525" s="963">
        <f t="shared" si="63"/>
        <v>0.863558515699334</v>
      </c>
    </row>
    <row r="1526" spans="1:8" ht="16.5" customHeight="1">
      <c r="A1526" s="934"/>
      <c r="B1526" s="827"/>
      <c r="C1526" s="827"/>
      <c r="D1526" s="964" t="s">
        <v>621</v>
      </c>
      <c r="E1526" s="965" t="s">
        <v>622</v>
      </c>
      <c r="F1526" s="993">
        <v>3000</v>
      </c>
      <c r="G1526" s="825">
        <v>0</v>
      </c>
      <c r="H1526" s="963">
        <f t="shared" si="63"/>
        <v>0</v>
      </c>
    </row>
    <row r="1527" spans="1:8" ht="16.5" customHeight="1">
      <c r="A1527" s="934"/>
      <c r="B1527" s="827"/>
      <c r="C1527" s="827"/>
      <c r="D1527" s="1022" t="s">
        <v>415</v>
      </c>
      <c r="E1527" s="1007" t="s">
        <v>605</v>
      </c>
      <c r="F1527" s="1142">
        <v>23687</v>
      </c>
      <c r="G1527" s="1126">
        <v>14773</v>
      </c>
      <c r="H1527" s="1127">
        <f t="shared" si="63"/>
        <v>0.6236754337822434</v>
      </c>
    </row>
    <row r="1528" spans="1:8" ht="16.5" customHeight="1">
      <c r="A1528" s="934"/>
      <c r="B1528" s="827"/>
      <c r="C1528" s="827"/>
      <c r="D1528" s="1128" t="s">
        <v>416</v>
      </c>
      <c r="E1528" s="1129" t="s">
        <v>606</v>
      </c>
      <c r="F1528" s="1055">
        <v>326355</v>
      </c>
      <c r="G1528" s="839">
        <v>298657</v>
      </c>
      <c r="H1528" s="840">
        <f t="shared" si="63"/>
        <v>0.9151292304392457</v>
      </c>
    </row>
    <row r="1529" spans="1:8" ht="16.5" customHeight="1">
      <c r="A1529" s="934"/>
      <c r="B1529" s="827"/>
      <c r="C1529" s="827"/>
      <c r="D1529" s="964" t="s">
        <v>417</v>
      </c>
      <c r="E1529" s="965" t="s">
        <v>607</v>
      </c>
      <c r="F1529" s="993">
        <v>18000</v>
      </c>
      <c r="G1529" s="825">
        <v>13936</v>
      </c>
      <c r="H1529" s="963">
        <f t="shared" si="63"/>
        <v>0.7742222222222223</v>
      </c>
    </row>
    <row r="1530" spans="1:8" ht="16.5" customHeight="1">
      <c r="A1530" s="934"/>
      <c r="B1530" s="827"/>
      <c r="C1530" s="827"/>
      <c r="D1530" s="964" t="s">
        <v>418</v>
      </c>
      <c r="E1530" s="965" t="s">
        <v>610</v>
      </c>
      <c r="F1530" s="993">
        <v>51900</v>
      </c>
      <c r="G1530" s="825">
        <v>46623</v>
      </c>
      <c r="H1530" s="963">
        <f t="shared" si="63"/>
        <v>0.8983236994219653</v>
      </c>
    </row>
    <row r="1531" spans="1:8" ht="16.5" customHeight="1">
      <c r="A1531" s="934"/>
      <c r="B1531" s="827"/>
      <c r="C1531" s="827"/>
      <c r="D1531" s="964" t="s">
        <v>690</v>
      </c>
      <c r="E1531" s="965" t="s">
        <v>694</v>
      </c>
      <c r="F1531" s="993">
        <v>315</v>
      </c>
      <c r="G1531" s="825">
        <v>315</v>
      </c>
      <c r="H1531" s="963">
        <f t="shared" si="63"/>
        <v>1</v>
      </c>
    </row>
    <row r="1532" spans="1:8" ht="16.5" customHeight="1">
      <c r="A1532" s="934"/>
      <c r="B1532" s="827"/>
      <c r="C1532" s="827"/>
      <c r="D1532" s="964" t="s">
        <v>458</v>
      </c>
      <c r="E1532" s="965" t="s">
        <v>644</v>
      </c>
      <c r="F1532" s="993">
        <v>4137</v>
      </c>
      <c r="G1532" s="825">
        <v>1844</v>
      </c>
      <c r="H1532" s="963">
        <f t="shared" si="63"/>
        <v>0.445733623398598</v>
      </c>
    </row>
    <row r="1533" spans="1:8" ht="16.5" customHeight="1">
      <c r="A1533" s="934"/>
      <c r="B1533" s="827"/>
      <c r="C1533" s="827"/>
      <c r="D1533" s="964" t="s">
        <v>419</v>
      </c>
      <c r="E1533" s="965" t="s">
        <v>613</v>
      </c>
      <c r="F1533" s="993">
        <v>31703</v>
      </c>
      <c r="G1533" s="825">
        <v>27338</v>
      </c>
      <c r="H1533" s="963">
        <f t="shared" si="63"/>
        <v>0.8623158691606473</v>
      </c>
    </row>
    <row r="1534" spans="1:8" ht="16.5" customHeight="1">
      <c r="A1534" s="934"/>
      <c r="B1534" s="827"/>
      <c r="C1534" s="827"/>
      <c r="D1534" s="1479"/>
      <c r="E1534" s="1480"/>
      <c r="F1534" s="1480"/>
      <c r="G1534" s="1480"/>
      <c r="H1534" s="1481"/>
    </row>
    <row r="1535" spans="1:8" ht="16.5" customHeight="1">
      <c r="A1535" s="934"/>
      <c r="B1535" s="827"/>
      <c r="C1535" s="827"/>
      <c r="D1535" s="1569" t="s">
        <v>614</v>
      </c>
      <c r="E1535" s="1570"/>
      <c r="F1535" s="993">
        <f>F1536</f>
        <v>24500</v>
      </c>
      <c r="G1535" s="817">
        <f>G1536</f>
        <v>19140</v>
      </c>
      <c r="H1535" s="963">
        <f t="shared" si="63"/>
        <v>0.7812244897959184</v>
      </c>
    </row>
    <row r="1536" spans="1:8" ht="16.5" customHeight="1">
      <c r="A1536" s="934"/>
      <c r="B1536" s="827"/>
      <c r="C1536" s="827"/>
      <c r="D1536" s="964" t="s">
        <v>420</v>
      </c>
      <c r="E1536" s="965" t="s">
        <v>615</v>
      </c>
      <c r="F1536" s="993">
        <v>24500</v>
      </c>
      <c r="G1536" s="825">
        <v>19140</v>
      </c>
      <c r="H1536" s="963">
        <f t="shared" si="63"/>
        <v>0.7812244897959184</v>
      </c>
    </row>
    <row r="1537" spans="1:8" ht="16.5" customHeight="1">
      <c r="A1537" s="934"/>
      <c r="B1537" s="827"/>
      <c r="C1537" s="827"/>
      <c r="D1537" s="1479"/>
      <c r="E1537" s="1480"/>
      <c r="F1537" s="1480"/>
      <c r="G1537" s="1480"/>
      <c r="H1537" s="1481"/>
    </row>
    <row r="1538" spans="1:8" ht="16.5" customHeight="1">
      <c r="A1538" s="934"/>
      <c r="B1538" s="827"/>
      <c r="C1538" s="827"/>
      <c r="D1538" s="1571" t="s">
        <v>635</v>
      </c>
      <c r="E1538" s="1572"/>
      <c r="F1538" s="993">
        <f>SUM(F1539:F1579)</f>
        <v>15506413</v>
      </c>
      <c r="G1538" s="817">
        <f>SUM(G1539:G1579)</f>
        <v>14793412</v>
      </c>
      <c r="H1538" s="963">
        <f t="shared" si="63"/>
        <v>0.954018959768452</v>
      </c>
    </row>
    <row r="1539" spans="1:8" ht="42.75" customHeight="1">
      <c r="A1539" s="934"/>
      <c r="B1539" s="827"/>
      <c r="C1539" s="827"/>
      <c r="D1539" s="964" t="s">
        <v>354</v>
      </c>
      <c r="E1539" s="965" t="s">
        <v>653</v>
      </c>
      <c r="F1539" s="993">
        <v>941613</v>
      </c>
      <c r="G1539" s="825">
        <v>833879</v>
      </c>
      <c r="H1539" s="963">
        <f t="shared" si="63"/>
        <v>0.8855856917863284</v>
      </c>
    </row>
    <row r="1540" spans="1:8" ht="39.75" customHeight="1">
      <c r="A1540" s="934"/>
      <c r="B1540" s="827"/>
      <c r="C1540" s="827"/>
      <c r="D1540" s="964" t="s">
        <v>296</v>
      </c>
      <c r="E1540" s="965" t="s">
        <v>653</v>
      </c>
      <c r="F1540" s="993">
        <v>166167</v>
      </c>
      <c r="G1540" s="825">
        <v>147156</v>
      </c>
      <c r="H1540" s="963">
        <f t="shared" si="63"/>
        <v>0.8855910018234667</v>
      </c>
    </row>
    <row r="1541" spans="1:8" ht="39.75" customHeight="1">
      <c r="A1541" s="934"/>
      <c r="B1541" s="827"/>
      <c r="C1541" s="827"/>
      <c r="D1541" s="860" t="s">
        <v>636</v>
      </c>
      <c r="E1541" s="965" t="s">
        <v>860</v>
      </c>
      <c r="F1541" s="993">
        <v>213</v>
      </c>
      <c r="G1541" s="825">
        <v>213</v>
      </c>
      <c r="H1541" s="963">
        <f t="shared" si="63"/>
        <v>1</v>
      </c>
    </row>
    <row r="1542" spans="1:8" ht="16.5" customHeight="1">
      <c r="A1542" s="934"/>
      <c r="B1542" s="1368"/>
      <c r="C1542" s="1368"/>
      <c r="D1542" s="860" t="s">
        <v>427</v>
      </c>
      <c r="E1542" s="971" t="s">
        <v>587</v>
      </c>
      <c r="F1542" s="993">
        <v>8042222</v>
      </c>
      <c r="G1542" s="825">
        <v>8042163</v>
      </c>
      <c r="H1542" s="963">
        <f t="shared" si="63"/>
        <v>0.9999926637190567</v>
      </c>
    </row>
    <row r="1543" spans="1:8" ht="16.5" customHeight="1">
      <c r="A1543" s="934"/>
      <c r="B1543" s="1368"/>
      <c r="C1543" s="1368"/>
      <c r="D1543" s="836" t="s">
        <v>428</v>
      </c>
      <c r="E1543" s="965" t="s">
        <v>587</v>
      </c>
      <c r="F1543" s="993">
        <v>1419216</v>
      </c>
      <c r="G1543" s="825">
        <v>1419206</v>
      </c>
      <c r="H1543" s="963">
        <f t="shared" si="63"/>
        <v>0.9999929538562136</v>
      </c>
    </row>
    <row r="1544" spans="1:8" ht="16.5" customHeight="1">
      <c r="A1544" s="934"/>
      <c r="B1544" s="1368"/>
      <c r="C1544" s="1368"/>
      <c r="D1544" s="964" t="s">
        <v>429</v>
      </c>
      <c r="E1544" s="965" t="s">
        <v>588</v>
      </c>
      <c r="F1544" s="993">
        <v>653866</v>
      </c>
      <c r="G1544" s="825">
        <v>619355</v>
      </c>
      <c r="H1544" s="963">
        <f t="shared" si="63"/>
        <v>0.9472200726142666</v>
      </c>
    </row>
    <row r="1545" spans="1:8" ht="16.5" customHeight="1">
      <c r="A1545" s="934"/>
      <c r="B1545" s="1368"/>
      <c r="C1545" s="1368"/>
      <c r="D1545" s="1024" t="s">
        <v>430</v>
      </c>
      <c r="E1545" s="973" t="s">
        <v>588</v>
      </c>
      <c r="F1545" s="1053">
        <v>115388</v>
      </c>
      <c r="G1545" s="996">
        <v>109298</v>
      </c>
      <c r="H1545" s="987">
        <f t="shared" si="63"/>
        <v>0.9472215481679204</v>
      </c>
    </row>
    <row r="1546" spans="1:8" ht="16.5" customHeight="1">
      <c r="A1546" s="934"/>
      <c r="B1546" s="1368"/>
      <c r="C1546" s="1368"/>
      <c r="D1546" s="833" t="s">
        <v>431</v>
      </c>
      <c r="E1546" s="834" t="s">
        <v>589</v>
      </c>
      <c r="F1546" s="993">
        <v>1494858</v>
      </c>
      <c r="G1546" s="825">
        <v>1447463</v>
      </c>
      <c r="H1546" s="963">
        <f t="shared" si="63"/>
        <v>0.9682946473845676</v>
      </c>
    </row>
    <row r="1547" spans="1:8" ht="16.5" customHeight="1">
      <c r="A1547" s="934"/>
      <c r="B1547" s="1368"/>
      <c r="C1547" s="1368"/>
      <c r="D1547" s="836" t="s">
        <v>432</v>
      </c>
      <c r="E1547" s="837" t="s">
        <v>589</v>
      </c>
      <c r="F1547" s="1055">
        <v>263798</v>
      </c>
      <c r="G1547" s="839">
        <v>255434</v>
      </c>
      <c r="H1547" s="840">
        <f t="shared" si="63"/>
        <v>0.9682939218644568</v>
      </c>
    </row>
    <row r="1548" spans="1:8" ht="16.5" customHeight="1">
      <c r="A1548" s="934"/>
      <c r="B1548" s="1368"/>
      <c r="C1548" s="1368"/>
      <c r="D1548" s="964" t="s">
        <v>433</v>
      </c>
      <c r="E1548" s="965" t="s">
        <v>590</v>
      </c>
      <c r="F1548" s="993">
        <v>213054</v>
      </c>
      <c r="G1548" s="825">
        <v>156899</v>
      </c>
      <c r="H1548" s="963">
        <f t="shared" si="63"/>
        <v>0.7364283233358679</v>
      </c>
    </row>
    <row r="1549" spans="1:8" ht="16.5" customHeight="1">
      <c r="A1549" s="934"/>
      <c r="B1549" s="1368"/>
      <c r="C1549" s="1368"/>
      <c r="D1549" s="964" t="s">
        <v>434</v>
      </c>
      <c r="E1549" s="965" t="s">
        <v>590</v>
      </c>
      <c r="F1549" s="993">
        <v>37598</v>
      </c>
      <c r="G1549" s="825">
        <v>27688</v>
      </c>
      <c r="H1549" s="963">
        <f t="shared" si="63"/>
        <v>0.7364221501143677</v>
      </c>
    </row>
    <row r="1550" spans="1:8" ht="16.5" customHeight="1">
      <c r="A1550" s="934"/>
      <c r="B1550" s="1368"/>
      <c r="C1550" s="1368"/>
      <c r="D1550" s="964" t="s">
        <v>435</v>
      </c>
      <c r="E1550" s="965" t="s">
        <v>591</v>
      </c>
      <c r="F1550" s="993">
        <v>109650</v>
      </c>
      <c r="G1550" s="825">
        <v>79293</v>
      </c>
      <c r="H1550" s="963">
        <f t="shared" si="63"/>
        <v>0.7231463748290013</v>
      </c>
    </row>
    <row r="1551" spans="1:8" ht="16.5" customHeight="1">
      <c r="A1551" s="934"/>
      <c r="B1551" s="1368"/>
      <c r="C1551" s="1368"/>
      <c r="D1551" s="964" t="s">
        <v>436</v>
      </c>
      <c r="E1551" s="965" t="s">
        <v>591</v>
      </c>
      <c r="F1551" s="993">
        <v>19350</v>
      </c>
      <c r="G1551" s="825">
        <v>13993</v>
      </c>
      <c r="H1551" s="963">
        <f t="shared" si="63"/>
        <v>0.7231524547803617</v>
      </c>
    </row>
    <row r="1552" spans="1:8" ht="16.5" customHeight="1">
      <c r="A1552" s="934"/>
      <c r="B1552" s="1368"/>
      <c r="C1552" s="1368"/>
      <c r="D1552" s="964" t="s">
        <v>437</v>
      </c>
      <c r="E1552" s="965" t="s">
        <v>594</v>
      </c>
      <c r="F1552" s="993">
        <v>254769</v>
      </c>
      <c r="G1552" s="825">
        <v>174776</v>
      </c>
      <c r="H1552" s="963">
        <f t="shared" si="63"/>
        <v>0.6860175296052502</v>
      </c>
    </row>
    <row r="1553" spans="1:8" ht="16.5" customHeight="1">
      <c r="A1553" s="934"/>
      <c r="B1553" s="1368"/>
      <c r="C1553" s="1368"/>
      <c r="D1553" s="964" t="s">
        <v>438</v>
      </c>
      <c r="E1553" s="965" t="s">
        <v>594</v>
      </c>
      <c r="F1553" s="993">
        <v>44959</v>
      </c>
      <c r="G1553" s="825">
        <v>30843</v>
      </c>
      <c r="H1553" s="963">
        <f t="shared" si="63"/>
        <v>0.6860250450410373</v>
      </c>
    </row>
    <row r="1554" spans="1:8" ht="16.5" customHeight="1">
      <c r="A1554" s="934"/>
      <c r="B1554" s="1368"/>
      <c r="C1554" s="1368"/>
      <c r="D1554" s="964" t="s">
        <v>736</v>
      </c>
      <c r="E1554" s="965" t="s">
        <v>595</v>
      </c>
      <c r="F1554" s="993">
        <v>137251</v>
      </c>
      <c r="G1554" s="825">
        <v>105068</v>
      </c>
      <c r="H1554" s="963">
        <f t="shared" si="63"/>
        <v>0.7655171911315765</v>
      </c>
    </row>
    <row r="1555" spans="1:8" ht="16.5" customHeight="1">
      <c r="A1555" s="934"/>
      <c r="B1555" s="1368"/>
      <c r="C1555" s="1368"/>
      <c r="D1555" s="964" t="s">
        <v>662</v>
      </c>
      <c r="E1555" s="965" t="s">
        <v>595</v>
      </c>
      <c r="F1555" s="993">
        <v>24221</v>
      </c>
      <c r="G1555" s="825">
        <v>18541</v>
      </c>
      <c r="H1555" s="963">
        <f t="shared" si="63"/>
        <v>0.7654927542215433</v>
      </c>
    </row>
    <row r="1556" spans="1:8" ht="16.5" customHeight="1">
      <c r="A1556" s="934"/>
      <c r="B1556" s="1368"/>
      <c r="C1556" s="1368"/>
      <c r="D1556" s="964" t="s">
        <v>439</v>
      </c>
      <c r="E1556" s="965" t="s">
        <v>596</v>
      </c>
      <c r="F1556" s="993">
        <v>3400</v>
      </c>
      <c r="G1556" s="825">
        <v>2136</v>
      </c>
      <c r="H1556" s="963">
        <f t="shared" si="63"/>
        <v>0.6282352941176471</v>
      </c>
    </row>
    <row r="1557" spans="1:8" ht="16.5" customHeight="1">
      <c r="A1557" s="934"/>
      <c r="B1557" s="1368"/>
      <c r="C1557" s="1368"/>
      <c r="D1557" s="964" t="s">
        <v>440</v>
      </c>
      <c r="E1557" s="965" t="s">
        <v>596</v>
      </c>
      <c r="F1557" s="993">
        <v>600</v>
      </c>
      <c r="G1557" s="825">
        <v>377</v>
      </c>
      <c r="H1557" s="963">
        <f aca="true" t="shared" si="64" ref="H1557:H1620">G1557/F1557</f>
        <v>0.6283333333333333</v>
      </c>
    </row>
    <row r="1558" spans="1:8" ht="16.5" customHeight="1">
      <c r="A1558" s="934"/>
      <c r="B1558" s="1368"/>
      <c r="C1558" s="1368"/>
      <c r="D1558" s="964" t="s">
        <v>441</v>
      </c>
      <c r="E1558" s="965" t="s">
        <v>598</v>
      </c>
      <c r="F1558" s="993">
        <v>322813</v>
      </c>
      <c r="G1558" s="825">
        <v>212355</v>
      </c>
      <c r="H1558" s="963">
        <f t="shared" si="64"/>
        <v>0.6578266674514347</v>
      </c>
    </row>
    <row r="1559" spans="1:8" ht="16.5" customHeight="1">
      <c r="A1559" s="934"/>
      <c r="B1559" s="1368"/>
      <c r="C1559" s="1368"/>
      <c r="D1559" s="964" t="s">
        <v>442</v>
      </c>
      <c r="E1559" s="965" t="s">
        <v>598</v>
      </c>
      <c r="F1559" s="993">
        <v>56967</v>
      </c>
      <c r="G1559" s="825">
        <v>37474</v>
      </c>
      <c r="H1559" s="963">
        <f t="shared" si="64"/>
        <v>0.6578194393245212</v>
      </c>
    </row>
    <row r="1560" spans="1:8" ht="16.5" customHeight="1">
      <c r="A1560" s="934"/>
      <c r="B1560" s="1368"/>
      <c r="C1560" s="1368"/>
      <c r="D1560" s="964" t="s">
        <v>443</v>
      </c>
      <c r="E1560" s="965" t="s">
        <v>599</v>
      </c>
      <c r="F1560" s="993">
        <v>2125</v>
      </c>
      <c r="G1560" s="825">
        <v>1632</v>
      </c>
      <c r="H1560" s="963">
        <f t="shared" si="64"/>
        <v>0.768</v>
      </c>
    </row>
    <row r="1561" spans="1:8" ht="16.5" customHeight="1">
      <c r="A1561" s="934"/>
      <c r="B1561" s="1368"/>
      <c r="C1561" s="1368"/>
      <c r="D1561" s="964" t="s">
        <v>444</v>
      </c>
      <c r="E1561" s="965" t="s">
        <v>599</v>
      </c>
      <c r="F1561" s="993">
        <v>375</v>
      </c>
      <c r="G1561" s="825">
        <v>288</v>
      </c>
      <c r="H1561" s="963">
        <f t="shared" si="64"/>
        <v>0.768</v>
      </c>
    </row>
    <row r="1562" spans="1:8" ht="26.25" customHeight="1">
      <c r="A1562" s="934"/>
      <c r="B1562" s="1368"/>
      <c r="C1562" s="1368"/>
      <c r="D1562" s="964" t="s">
        <v>445</v>
      </c>
      <c r="E1562" s="965" t="s">
        <v>600</v>
      </c>
      <c r="F1562" s="993">
        <v>7225</v>
      </c>
      <c r="G1562" s="825">
        <v>6848</v>
      </c>
      <c r="H1562" s="963">
        <f t="shared" si="64"/>
        <v>0.9478200692041523</v>
      </c>
    </row>
    <row r="1563" spans="1:8" ht="27.75" customHeight="1">
      <c r="A1563" s="934"/>
      <c r="B1563" s="1368"/>
      <c r="C1563" s="1368"/>
      <c r="D1563" s="964" t="s">
        <v>446</v>
      </c>
      <c r="E1563" s="965" t="s">
        <v>600</v>
      </c>
      <c r="F1563" s="993">
        <v>1275</v>
      </c>
      <c r="G1563" s="825">
        <v>1208</v>
      </c>
      <c r="H1563" s="963">
        <f t="shared" si="64"/>
        <v>0.9474509803921569</v>
      </c>
    </row>
    <row r="1564" spans="1:8" ht="25.5" customHeight="1">
      <c r="A1564" s="934"/>
      <c r="B1564" s="1368"/>
      <c r="C1564" s="1368"/>
      <c r="D1564" s="964" t="s">
        <v>737</v>
      </c>
      <c r="E1564" s="965" t="s">
        <v>601</v>
      </c>
      <c r="F1564" s="993">
        <v>4675</v>
      </c>
      <c r="G1564" s="825">
        <v>3559</v>
      </c>
      <c r="H1564" s="963">
        <f t="shared" si="64"/>
        <v>0.761283422459893</v>
      </c>
    </row>
    <row r="1565" spans="1:8" ht="27.75" customHeight="1">
      <c r="A1565" s="934"/>
      <c r="B1565" s="1368"/>
      <c r="C1565" s="1368"/>
      <c r="D1565" s="964" t="s">
        <v>665</v>
      </c>
      <c r="E1565" s="965" t="s">
        <v>601</v>
      </c>
      <c r="F1565" s="835">
        <v>825</v>
      </c>
      <c r="G1565" s="825">
        <v>628</v>
      </c>
      <c r="H1565" s="963">
        <f t="shared" si="64"/>
        <v>0.7612121212121212</v>
      </c>
    </row>
    <row r="1566" spans="1:8" ht="16.5" customHeight="1">
      <c r="A1566" s="934"/>
      <c r="B1566" s="1368"/>
      <c r="C1566" s="1368"/>
      <c r="D1566" s="964" t="s">
        <v>447</v>
      </c>
      <c r="E1566" s="965" t="s">
        <v>602</v>
      </c>
      <c r="F1566" s="835">
        <v>204000</v>
      </c>
      <c r="G1566" s="825">
        <v>201377</v>
      </c>
      <c r="H1566" s="963">
        <f t="shared" si="64"/>
        <v>0.9871421568627451</v>
      </c>
    </row>
    <row r="1567" spans="1:8" ht="16.5" customHeight="1">
      <c r="A1567" s="934"/>
      <c r="B1567" s="1368"/>
      <c r="C1567" s="1368"/>
      <c r="D1567" s="964" t="s">
        <v>448</v>
      </c>
      <c r="E1567" s="965" t="s">
        <v>602</v>
      </c>
      <c r="F1567" s="835">
        <v>36000</v>
      </c>
      <c r="G1567" s="825">
        <v>35537</v>
      </c>
      <c r="H1567" s="963">
        <f t="shared" si="64"/>
        <v>0.9871388888888889</v>
      </c>
    </row>
    <row r="1568" spans="1:8" ht="25.5">
      <c r="A1568" s="934"/>
      <c r="B1568" s="1368"/>
      <c r="C1568" s="1368"/>
      <c r="D1568" s="964" t="s">
        <v>739</v>
      </c>
      <c r="E1568" s="965" t="s">
        <v>603</v>
      </c>
      <c r="F1568" s="835">
        <v>584800</v>
      </c>
      <c r="G1568" s="825">
        <v>579507</v>
      </c>
      <c r="H1568" s="963">
        <f t="shared" si="64"/>
        <v>0.9909490424076607</v>
      </c>
    </row>
    <row r="1569" spans="1:8" ht="26.25" customHeight="1">
      <c r="A1569" s="934"/>
      <c r="B1569" s="1368"/>
      <c r="C1569" s="1368"/>
      <c r="D1569" s="964" t="s">
        <v>740</v>
      </c>
      <c r="E1569" s="965" t="s">
        <v>603</v>
      </c>
      <c r="F1569" s="835">
        <v>103200</v>
      </c>
      <c r="G1569" s="825">
        <v>102266</v>
      </c>
      <c r="H1569" s="963">
        <f t="shared" si="64"/>
        <v>0.9909496124031008</v>
      </c>
    </row>
    <row r="1570" spans="1:8" ht="16.5" customHeight="1">
      <c r="A1570" s="934"/>
      <c r="B1570" s="1368"/>
      <c r="C1570" s="1368"/>
      <c r="D1570" s="964" t="s">
        <v>449</v>
      </c>
      <c r="E1570" s="965" t="s">
        <v>604</v>
      </c>
      <c r="F1570" s="835">
        <v>38029</v>
      </c>
      <c r="G1570" s="825">
        <v>30943</v>
      </c>
      <c r="H1570" s="963">
        <f t="shared" si="64"/>
        <v>0.8136685161324253</v>
      </c>
    </row>
    <row r="1571" spans="1:8" ht="16.5" customHeight="1">
      <c r="A1571" s="934"/>
      <c r="B1571" s="1368"/>
      <c r="C1571" s="1368"/>
      <c r="D1571" s="964" t="s">
        <v>450</v>
      </c>
      <c r="E1571" s="965" t="s">
        <v>604</v>
      </c>
      <c r="F1571" s="835">
        <v>6711</v>
      </c>
      <c r="G1571" s="825">
        <v>5461</v>
      </c>
      <c r="H1571" s="963">
        <f t="shared" si="64"/>
        <v>0.8137386380569215</v>
      </c>
    </row>
    <row r="1572" spans="1:8" ht="16.5" customHeight="1">
      <c r="A1572" s="934"/>
      <c r="B1572" s="1368"/>
      <c r="C1572" s="1368"/>
      <c r="D1572" s="964" t="s">
        <v>451</v>
      </c>
      <c r="E1572" s="965" t="s">
        <v>622</v>
      </c>
      <c r="F1572" s="835">
        <v>3400</v>
      </c>
      <c r="G1572" s="825">
        <v>1375</v>
      </c>
      <c r="H1572" s="963">
        <f t="shared" si="64"/>
        <v>0.40441176470588236</v>
      </c>
    </row>
    <row r="1573" spans="1:8" ht="16.5" customHeight="1">
      <c r="A1573" s="934"/>
      <c r="B1573" s="1368"/>
      <c r="C1573" s="1368"/>
      <c r="D1573" s="964" t="s">
        <v>452</v>
      </c>
      <c r="E1573" s="965" t="s">
        <v>622</v>
      </c>
      <c r="F1573" s="835">
        <v>600</v>
      </c>
      <c r="G1573" s="825">
        <v>243</v>
      </c>
      <c r="H1573" s="963">
        <f t="shared" si="64"/>
        <v>0.405</v>
      </c>
    </row>
    <row r="1574" spans="1:8" ht="16.5" customHeight="1">
      <c r="A1574" s="934"/>
      <c r="B1574" s="827"/>
      <c r="C1574" s="827"/>
      <c r="D1574" s="964" t="s">
        <v>741</v>
      </c>
      <c r="E1574" s="965" t="s">
        <v>610</v>
      </c>
      <c r="F1574" s="835">
        <v>3910</v>
      </c>
      <c r="G1574" s="825">
        <v>3838</v>
      </c>
      <c r="H1574" s="963">
        <f t="shared" si="64"/>
        <v>0.9815856777493606</v>
      </c>
    </row>
    <row r="1575" spans="1:8" ht="16.5" customHeight="1">
      <c r="A1575" s="934"/>
      <c r="B1575" s="827"/>
      <c r="C1575" s="827"/>
      <c r="D1575" s="964" t="s">
        <v>668</v>
      </c>
      <c r="E1575" s="965" t="s">
        <v>610</v>
      </c>
      <c r="F1575" s="835">
        <v>690</v>
      </c>
      <c r="G1575" s="825">
        <v>677</v>
      </c>
      <c r="H1575" s="963">
        <f t="shared" si="64"/>
        <v>0.981159420289855</v>
      </c>
    </row>
    <row r="1576" spans="1:8" ht="16.5" customHeight="1">
      <c r="A1576" s="934"/>
      <c r="B1576" s="827"/>
      <c r="C1576" s="827"/>
      <c r="D1576" s="972" t="s">
        <v>743</v>
      </c>
      <c r="E1576" s="965" t="s">
        <v>644</v>
      </c>
      <c r="F1576" s="985">
        <v>8500</v>
      </c>
      <c r="G1576" s="996">
        <v>8142</v>
      </c>
      <c r="H1576" s="987">
        <f t="shared" si="64"/>
        <v>0.9578823529411765</v>
      </c>
    </row>
    <row r="1577" spans="1:8" ht="16.5" customHeight="1">
      <c r="A1577" s="934"/>
      <c r="B1577" s="827"/>
      <c r="C1577" s="827"/>
      <c r="D1577" s="972" t="s">
        <v>889</v>
      </c>
      <c r="E1577" s="965" t="s">
        <v>644</v>
      </c>
      <c r="F1577" s="985">
        <v>1500</v>
      </c>
      <c r="G1577" s="996">
        <v>1437</v>
      </c>
      <c r="H1577" s="987">
        <f t="shared" si="64"/>
        <v>0.958</v>
      </c>
    </row>
    <row r="1578" spans="1:8" ht="16.5" customHeight="1">
      <c r="A1578" s="934"/>
      <c r="B1578" s="1368"/>
      <c r="C1578" s="1368"/>
      <c r="D1578" s="1024" t="s">
        <v>455</v>
      </c>
      <c r="E1578" s="973" t="s">
        <v>613</v>
      </c>
      <c r="F1578" s="985">
        <v>150110</v>
      </c>
      <c r="G1578" s="996">
        <v>63611</v>
      </c>
      <c r="H1578" s="987">
        <f t="shared" si="64"/>
        <v>0.42376257411231766</v>
      </c>
    </row>
    <row r="1579" spans="1:8" ht="16.5" customHeight="1">
      <c r="A1579" s="934"/>
      <c r="B1579" s="1368"/>
      <c r="C1579" s="1368"/>
      <c r="D1579" s="833" t="s">
        <v>456</v>
      </c>
      <c r="E1579" s="834" t="s">
        <v>613</v>
      </c>
      <c r="F1579" s="835">
        <v>26490</v>
      </c>
      <c r="G1579" s="825">
        <v>11225</v>
      </c>
      <c r="H1579" s="963">
        <f t="shared" si="64"/>
        <v>0.4237448093620234</v>
      </c>
    </row>
    <row r="1580" spans="1:8" ht="16.5" customHeight="1">
      <c r="A1580" s="934"/>
      <c r="B1580" s="827"/>
      <c r="C1580" s="827"/>
      <c r="D1580" s="1524"/>
      <c r="E1580" s="1525"/>
      <c r="F1580" s="1525"/>
      <c r="G1580" s="1525"/>
      <c r="H1580" s="1526"/>
    </row>
    <row r="1581" spans="1:8" ht="16.5" customHeight="1">
      <c r="A1581" s="934"/>
      <c r="B1581" s="827"/>
      <c r="C1581" s="827"/>
      <c r="D1581" s="1527" t="s">
        <v>616</v>
      </c>
      <c r="E1581" s="1528"/>
      <c r="F1581" s="841">
        <f>F1582</f>
        <v>641000</v>
      </c>
      <c r="G1581" s="842">
        <f>G1582</f>
        <v>531318</v>
      </c>
      <c r="H1581" s="962">
        <f t="shared" si="64"/>
        <v>0.8288892355694227</v>
      </c>
    </row>
    <row r="1582" spans="1:8" ht="16.5" customHeight="1">
      <c r="A1582" s="934"/>
      <c r="B1582" s="827"/>
      <c r="C1582" s="827"/>
      <c r="D1582" s="1508" t="s">
        <v>617</v>
      </c>
      <c r="E1582" s="1509"/>
      <c r="F1582" s="835">
        <f>SUM(F1583:F1583)</f>
        <v>641000</v>
      </c>
      <c r="G1582" s="825">
        <f>SUM(G1583:G1583)</f>
        <v>531318</v>
      </c>
      <c r="H1582" s="963">
        <f t="shared" si="64"/>
        <v>0.8288892355694227</v>
      </c>
    </row>
    <row r="1583" spans="1:8" ht="16.5" customHeight="1">
      <c r="A1583" s="934"/>
      <c r="B1583" s="1368"/>
      <c r="C1583" s="1368"/>
      <c r="D1583" s="964" t="s">
        <v>425</v>
      </c>
      <c r="E1583" s="965" t="s">
        <v>626</v>
      </c>
      <c r="F1583" s="835">
        <v>641000</v>
      </c>
      <c r="G1583" s="825">
        <v>531318</v>
      </c>
      <c r="H1583" s="963">
        <f t="shared" si="64"/>
        <v>0.8288892355694227</v>
      </c>
    </row>
    <row r="1584" spans="1:8" ht="16.5" customHeight="1">
      <c r="A1584" s="934"/>
      <c r="B1584" s="1494" t="s">
        <v>890</v>
      </c>
      <c r="C1584" s="1494"/>
      <c r="D1584" s="1495" t="s">
        <v>15</v>
      </c>
      <c r="E1584" s="1496"/>
      <c r="F1584" s="844">
        <f>F1585</f>
        <v>10999230</v>
      </c>
      <c r="G1584" s="811">
        <f>G1585</f>
        <v>9196656</v>
      </c>
      <c r="H1584" s="961">
        <f t="shared" si="64"/>
        <v>0.8361181646351609</v>
      </c>
    </row>
    <row r="1585" spans="1:8" ht="16.5" customHeight="1">
      <c r="A1585" s="934"/>
      <c r="B1585" s="1531"/>
      <c r="C1585" s="1531"/>
      <c r="D1585" s="1502" t="s">
        <v>585</v>
      </c>
      <c r="E1585" s="1503"/>
      <c r="F1585" s="841">
        <f>SUM(F1586,F1590,F1595)</f>
        <v>10999230</v>
      </c>
      <c r="G1585" s="842">
        <f>SUM(G1586,G1590,G1595)</f>
        <v>9196656</v>
      </c>
      <c r="H1585" s="962">
        <f t="shared" si="64"/>
        <v>0.8361181646351609</v>
      </c>
    </row>
    <row r="1586" spans="1:8" ht="16.5" customHeight="1">
      <c r="A1586" s="934"/>
      <c r="B1586" s="1361"/>
      <c r="C1586" s="1361"/>
      <c r="D1586" s="1573" t="s">
        <v>586</v>
      </c>
      <c r="E1586" s="1574"/>
      <c r="F1586" s="835">
        <f>SUM(F1587)</f>
        <v>46</v>
      </c>
      <c r="G1586" s="825">
        <f>SUM(G1587)</f>
        <v>46</v>
      </c>
      <c r="H1586" s="963">
        <f t="shared" si="64"/>
        <v>1</v>
      </c>
    </row>
    <row r="1587" spans="1:8" ht="16.5" customHeight="1">
      <c r="A1587" s="934"/>
      <c r="B1587" s="1361"/>
      <c r="C1587" s="1361"/>
      <c r="D1587" s="1577" t="s">
        <v>592</v>
      </c>
      <c r="E1587" s="1578"/>
      <c r="F1587" s="1125">
        <f>SUM(F1588)</f>
        <v>46</v>
      </c>
      <c r="G1587" s="1126">
        <f>SUM(G1588)</f>
        <v>46</v>
      </c>
      <c r="H1587" s="1127">
        <f t="shared" si="64"/>
        <v>1</v>
      </c>
    </row>
    <row r="1588" spans="1:8" ht="38.25">
      <c r="A1588" s="934"/>
      <c r="B1588" s="1361"/>
      <c r="C1588" s="1361"/>
      <c r="D1588" s="860" t="s">
        <v>891</v>
      </c>
      <c r="E1588" s="861" t="s">
        <v>892</v>
      </c>
      <c r="F1588" s="835">
        <v>46</v>
      </c>
      <c r="G1588" s="825">
        <v>46</v>
      </c>
      <c r="H1588" s="963">
        <f t="shared" si="64"/>
        <v>1</v>
      </c>
    </row>
    <row r="1589" spans="1:8" ht="16.5" customHeight="1">
      <c r="A1589" s="934"/>
      <c r="B1589" s="1361"/>
      <c r="C1589" s="1361"/>
      <c r="D1589" s="1056"/>
      <c r="E1589" s="867"/>
      <c r="F1589" s="867"/>
      <c r="G1589" s="867"/>
      <c r="H1589" s="868"/>
    </row>
    <row r="1590" spans="1:8" ht="16.5" customHeight="1">
      <c r="A1590" s="934"/>
      <c r="B1590" s="1361"/>
      <c r="C1590" s="1361"/>
      <c r="D1590" s="1504" t="s">
        <v>630</v>
      </c>
      <c r="E1590" s="1505"/>
      <c r="F1590" s="835">
        <f>SUM(F1591:F1593)</f>
        <v>6810477</v>
      </c>
      <c r="G1590" s="825">
        <f>SUM(G1591:G1593)</f>
        <v>6483586</v>
      </c>
      <c r="H1590" s="963">
        <f t="shared" si="64"/>
        <v>0.9520017467205307</v>
      </c>
    </row>
    <row r="1591" spans="1:8" ht="39" customHeight="1">
      <c r="A1591" s="934"/>
      <c r="B1591" s="1361"/>
      <c r="C1591" s="1361"/>
      <c r="D1591" s="972" t="s">
        <v>296</v>
      </c>
      <c r="E1591" s="973" t="s">
        <v>653</v>
      </c>
      <c r="F1591" s="985">
        <v>6518275</v>
      </c>
      <c r="G1591" s="825">
        <v>6191388</v>
      </c>
      <c r="H1591" s="963">
        <f t="shared" si="64"/>
        <v>0.9498506890243201</v>
      </c>
    </row>
    <row r="1592" spans="1:8" ht="39" customHeight="1">
      <c r="A1592" s="934"/>
      <c r="B1592" s="1361"/>
      <c r="C1592" s="1361"/>
      <c r="D1592" s="860" t="s">
        <v>319</v>
      </c>
      <c r="E1592" s="965" t="s">
        <v>860</v>
      </c>
      <c r="F1592" s="1057">
        <v>420</v>
      </c>
      <c r="G1592" s="825">
        <v>419</v>
      </c>
      <c r="H1592" s="963">
        <f t="shared" si="64"/>
        <v>0.9976190476190476</v>
      </c>
    </row>
    <row r="1593" spans="1:8" ht="39" customHeight="1">
      <c r="A1593" s="934"/>
      <c r="B1593" s="1361"/>
      <c r="C1593" s="1361"/>
      <c r="D1593" s="860" t="s">
        <v>298</v>
      </c>
      <c r="E1593" s="965" t="s">
        <v>860</v>
      </c>
      <c r="F1593" s="835">
        <v>291782</v>
      </c>
      <c r="G1593" s="825">
        <v>291779</v>
      </c>
      <c r="H1593" s="963">
        <f>G1593/F1593</f>
        <v>0.999989718351372</v>
      </c>
    </row>
    <row r="1594" spans="1:8" ht="16.5" customHeight="1">
      <c r="A1594" s="934"/>
      <c r="B1594" s="1361"/>
      <c r="C1594" s="1361"/>
      <c r="D1594" s="1469"/>
      <c r="E1594" s="1368"/>
      <c r="F1594" s="1368"/>
      <c r="G1594" s="1368"/>
      <c r="H1594" s="1380"/>
    </row>
    <row r="1595" spans="1:8" ht="16.5" customHeight="1">
      <c r="A1595" s="934"/>
      <c r="B1595" s="1361"/>
      <c r="C1595" s="1361"/>
      <c r="D1595" s="1504" t="s">
        <v>635</v>
      </c>
      <c r="E1595" s="1505"/>
      <c r="F1595" s="835">
        <f>SUM(F1596:F1634)</f>
        <v>4188707</v>
      </c>
      <c r="G1595" s="825">
        <f>SUM(G1596:G1634)</f>
        <v>2713024</v>
      </c>
      <c r="H1595" s="963">
        <f t="shared" si="64"/>
        <v>0.6476996361884467</v>
      </c>
    </row>
    <row r="1596" spans="1:8" ht="16.5" customHeight="1">
      <c r="A1596" s="934"/>
      <c r="B1596" s="846"/>
      <c r="C1596" s="846"/>
      <c r="D1596" s="964" t="s">
        <v>805</v>
      </c>
      <c r="E1596" s="965" t="s">
        <v>615</v>
      </c>
      <c r="F1596" s="835">
        <v>595</v>
      </c>
      <c r="G1596" s="825">
        <v>152</v>
      </c>
      <c r="H1596" s="963">
        <f t="shared" si="64"/>
        <v>0.25546218487394956</v>
      </c>
    </row>
    <row r="1597" spans="1:8" ht="16.5" customHeight="1">
      <c r="A1597" s="934"/>
      <c r="B1597" s="846"/>
      <c r="C1597" s="846"/>
      <c r="D1597" s="964" t="s">
        <v>806</v>
      </c>
      <c r="E1597" s="965" t="s">
        <v>615</v>
      </c>
      <c r="F1597" s="835">
        <v>105</v>
      </c>
      <c r="G1597" s="825">
        <v>27</v>
      </c>
      <c r="H1597" s="963">
        <f t="shared" si="64"/>
        <v>0.2571428571428571</v>
      </c>
    </row>
    <row r="1598" spans="1:8" ht="16.5" customHeight="1">
      <c r="A1598" s="934"/>
      <c r="B1598" s="846"/>
      <c r="C1598" s="846"/>
      <c r="D1598" s="964" t="s">
        <v>683</v>
      </c>
      <c r="E1598" s="965" t="s">
        <v>587</v>
      </c>
      <c r="F1598" s="835">
        <v>340403</v>
      </c>
      <c r="G1598" s="825">
        <v>266176</v>
      </c>
      <c r="H1598" s="963">
        <f t="shared" si="64"/>
        <v>0.7819437549022776</v>
      </c>
    </row>
    <row r="1599" spans="1:8" ht="16.5" customHeight="1">
      <c r="A1599" s="934"/>
      <c r="B1599" s="846"/>
      <c r="C1599" s="846"/>
      <c r="D1599" s="964" t="s">
        <v>428</v>
      </c>
      <c r="E1599" s="965" t="s">
        <v>587</v>
      </c>
      <c r="F1599" s="835">
        <v>60071</v>
      </c>
      <c r="G1599" s="825">
        <v>46972</v>
      </c>
      <c r="H1599" s="963">
        <f t="shared" si="64"/>
        <v>0.7819413693795675</v>
      </c>
    </row>
    <row r="1600" spans="1:8" ht="16.5" customHeight="1">
      <c r="A1600" s="934"/>
      <c r="B1600" s="846"/>
      <c r="C1600" s="846"/>
      <c r="D1600" s="964" t="s">
        <v>658</v>
      </c>
      <c r="E1600" s="965" t="s">
        <v>588</v>
      </c>
      <c r="F1600" s="835">
        <v>29791</v>
      </c>
      <c r="G1600" s="825">
        <v>20920</v>
      </c>
      <c r="H1600" s="963">
        <f t="shared" si="64"/>
        <v>0.7022255043469504</v>
      </c>
    </row>
    <row r="1601" spans="1:8" ht="16.5" customHeight="1">
      <c r="A1601" s="934"/>
      <c r="B1601" s="846"/>
      <c r="C1601" s="846"/>
      <c r="D1601" s="964" t="s">
        <v>430</v>
      </c>
      <c r="E1601" s="965" t="s">
        <v>588</v>
      </c>
      <c r="F1601" s="835">
        <v>5257</v>
      </c>
      <c r="G1601" s="825">
        <v>3692</v>
      </c>
      <c r="H1601" s="963">
        <f t="shared" si="64"/>
        <v>0.7023016929807875</v>
      </c>
    </row>
    <row r="1602" spans="1:8" ht="16.5" customHeight="1">
      <c r="A1602" s="934"/>
      <c r="B1602" s="846"/>
      <c r="C1602" s="846"/>
      <c r="D1602" s="964" t="s">
        <v>659</v>
      </c>
      <c r="E1602" s="965" t="s">
        <v>589</v>
      </c>
      <c r="F1602" s="835">
        <v>63303</v>
      </c>
      <c r="G1602" s="825">
        <v>49211</v>
      </c>
      <c r="H1602" s="963">
        <f t="shared" si="64"/>
        <v>0.7773881174667867</v>
      </c>
    </row>
    <row r="1603" spans="1:8" ht="16.5" customHeight="1">
      <c r="A1603" s="934"/>
      <c r="B1603" s="846"/>
      <c r="C1603" s="846"/>
      <c r="D1603" s="1024" t="s">
        <v>432</v>
      </c>
      <c r="E1603" s="973" t="s">
        <v>589</v>
      </c>
      <c r="F1603" s="985">
        <v>11171</v>
      </c>
      <c r="G1603" s="996">
        <v>8685</v>
      </c>
      <c r="H1603" s="987">
        <f t="shared" si="64"/>
        <v>0.7774594933309462</v>
      </c>
    </row>
    <row r="1604" spans="1:8" ht="16.5" customHeight="1">
      <c r="A1604" s="934"/>
      <c r="B1604" s="846"/>
      <c r="C1604" s="846"/>
      <c r="D1604" s="833" t="s">
        <v>660</v>
      </c>
      <c r="E1604" s="834" t="s">
        <v>590</v>
      </c>
      <c r="F1604" s="835">
        <v>9070</v>
      </c>
      <c r="G1604" s="825">
        <v>5681</v>
      </c>
      <c r="H1604" s="963">
        <f t="shared" si="64"/>
        <v>0.6263506063947079</v>
      </c>
    </row>
    <row r="1605" spans="1:8" ht="16.5" customHeight="1">
      <c r="A1605" s="934"/>
      <c r="B1605" s="846"/>
      <c r="C1605" s="846"/>
      <c r="D1605" s="836" t="s">
        <v>434</v>
      </c>
      <c r="E1605" s="837" t="s">
        <v>590</v>
      </c>
      <c r="F1605" s="838">
        <v>1600</v>
      </c>
      <c r="G1605" s="839">
        <v>1003</v>
      </c>
      <c r="H1605" s="840">
        <f t="shared" si="64"/>
        <v>0.626875</v>
      </c>
    </row>
    <row r="1606" spans="1:8" ht="16.5" customHeight="1">
      <c r="A1606" s="934"/>
      <c r="B1606" s="846"/>
      <c r="C1606" s="846"/>
      <c r="D1606" s="964" t="s">
        <v>750</v>
      </c>
      <c r="E1606" s="965" t="s">
        <v>591</v>
      </c>
      <c r="F1606" s="835">
        <v>11900</v>
      </c>
      <c r="G1606" s="825">
        <v>0</v>
      </c>
      <c r="H1606" s="963">
        <f t="shared" si="64"/>
        <v>0</v>
      </c>
    </row>
    <row r="1607" spans="1:8" ht="16.5" customHeight="1">
      <c r="A1607" s="934"/>
      <c r="B1607" s="846"/>
      <c r="C1607" s="846"/>
      <c r="D1607" s="964" t="s">
        <v>436</v>
      </c>
      <c r="E1607" s="965" t="s">
        <v>591</v>
      </c>
      <c r="F1607" s="835">
        <v>2100</v>
      </c>
      <c r="G1607" s="825">
        <v>0</v>
      </c>
      <c r="H1607" s="963">
        <f t="shared" si="64"/>
        <v>0</v>
      </c>
    </row>
    <row r="1608" spans="1:8" ht="16.5" customHeight="1">
      <c r="A1608" s="934"/>
      <c r="B1608" s="846"/>
      <c r="C1608" s="846"/>
      <c r="D1608" s="964" t="s">
        <v>684</v>
      </c>
      <c r="E1608" s="965" t="s">
        <v>594</v>
      </c>
      <c r="F1608" s="835">
        <v>137911</v>
      </c>
      <c r="G1608" s="825">
        <v>64160</v>
      </c>
      <c r="H1608" s="963">
        <f t="shared" si="64"/>
        <v>0.4652275743051678</v>
      </c>
    </row>
    <row r="1609" spans="1:8" ht="16.5" customHeight="1">
      <c r="A1609" s="934"/>
      <c r="B1609" s="846"/>
      <c r="C1609" s="846"/>
      <c r="D1609" s="964" t="s">
        <v>438</v>
      </c>
      <c r="E1609" s="965" t="s">
        <v>594</v>
      </c>
      <c r="F1609" s="835">
        <v>24337</v>
      </c>
      <c r="G1609" s="825">
        <v>11324</v>
      </c>
      <c r="H1609" s="963">
        <f t="shared" si="64"/>
        <v>0.46529974935283724</v>
      </c>
    </row>
    <row r="1610" spans="1:8" ht="16.5" customHeight="1">
      <c r="A1610" s="934"/>
      <c r="B1610" s="846"/>
      <c r="C1610" s="846"/>
      <c r="D1610" s="964" t="s">
        <v>661</v>
      </c>
      <c r="E1610" s="965" t="s">
        <v>595</v>
      </c>
      <c r="F1610" s="835">
        <v>8539</v>
      </c>
      <c r="G1610" s="825">
        <v>3478</v>
      </c>
      <c r="H1610" s="963">
        <f t="shared" si="64"/>
        <v>0.40730764726548774</v>
      </c>
    </row>
    <row r="1611" spans="1:8" ht="16.5" customHeight="1">
      <c r="A1611" s="934"/>
      <c r="B1611" s="846"/>
      <c r="C1611" s="846"/>
      <c r="D1611" s="964" t="s">
        <v>662</v>
      </c>
      <c r="E1611" s="965" t="s">
        <v>595</v>
      </c>
      <c r="F1611" s="835">
        <v>1507</v>
      </c>
      <c r="G1611" s="825">
        <v>614</v>
      </c>
      <c r="H1611" s="963">
        <f t="shared" si="64"/>
        <v>0.40743198407431985</v>
      </c>
    </row>
    <row r="1612" spans="1:8" ht="16.5" customHeight="1">
      <c r="A1612" s="934"/>
      <c r="B1612" s="827"/>
      <c r="C1612" s="827"/>
      <c r="D1612" s="964" t="s">
        <v>747</v>
      </c>
      <c r="E1612" s="965" t="s">
        <v>596</v>
      </c>
      <c r="F1612" s="835">
        <v>4590</v>
      </c>
      <c r="G1612" s="825">
        <v>2799</v>
      </c>
      <c r="H1612" s="963">
        <f t="shared" si="64"/>
        <v>0.6098039215686275</v>
      </c>
    </row>
    <row r="1613" spans="1:8" ht="16.5" customHeight="1">
      <c r="A1613" s="934"/>
      <c r="B1613" s="827"/>
      <c r="C1613" s="827"/>
      <c r="D1613" s="964" t="s">
        <v>440</v>
      </c>
      <c r="E1613" s="965" t="s">
        <v>596</v>
      </c>
      <c r="F1613" s="835">
        <v>810</v>
      </c>
      <c r="G1613" s="825">
        <v>494</v>
      </c>
      <c r="H1613" s="963">
        <f t="shared" si="64"/>
        <v>0.6098765432098765</v>
      </c>
    </row>
    <row r="1614" spans="1:8" ht="16.5" customHeight="1">
      <c r="A1614" s="934"/>
      <c r="B1614" s="846"/>
      <c r="C1614" s="846"/>
      <c r="D1614" s="964" t="s">
        <v>811</v>
      </c>
      <c r="E1614" s="965" t="s">
        <v>597</v>
      </c>
      <c r="F1614" s="835">
        <v>1530</v>
      </c>
      <c r="G1614" s="825">
        <v>353</v>
      </c>
      <c r="H1614" s="963">
        <f t="shared" si="64"/>
        <v>0.23071895424836603</v>
      </c>
    </row>
    <row r="1615" spans="1:8" ht="16.5" customHeight="1">
      <c r="A1615" s="934"/>
      <c r="B1615" s="846"/>
      <c r="C1615" s="846"/>
      <c r="D1615" s="964" t="s">
        <v>812</v>
      </c>
      <c r="E1615" s="965" t="s">
        <v>597</v>
      </c>
      <c r="F1615" s="835">
        <v>270</v>
      </c>
      <c r="G1615" s="825">
        <v>62</v>
      </c>
      <c r="H1615" s="963">
        <f t="shared" si="64"/>
        <v>0.22962962962962963</v>
      </c>
    </row>
    <row r="1616" spans="1:8" ht="16.5" customHeight="1">
      <c r="A1616" s="934"/>
      <c r="B1616" s="846"/>
      <c r="C1616" s="846"/>
      <c r="D1616" s="964" t="s">
        <v>663</v>
      </c>
      <c r="E1616" s="965" t="s">
        <v>598</v>
      </c>
      <c r="F1616" s="835">
        <v>2899473</v>
      </c>
      <c r="G1616" s="825">
        <v>1856829</v>
      </c>
      <c r="H1616" s="963">
        <f t="shared" si="64"/>
        <v>0.6404022386137067</v>
      </c>
    </row>
    <row r="1617" spans="1:8" ht="16.5" customHeight="1">
      <c r="A1617" s="934"/>
      <c r="B1617" s="846"/>
      <c r="C1617" s="846"/>
      <c r="D1617" s="964" t="s">
        <v>442</v>
      </c>
      <c r="E1617" s="965" t="s">
        <v>598</v>
      </c>
      <c r="F1617" s="835">
        <v>511670</v>
      </c>
      <c r="G1617" s="825">
        <v>327675</v>
      </c>
      <c r="H1617" s="963">
        <f t="shared" si="64"/>
        <v>0.6404029941173022</v>
      </c>
    </row>
    <row r="1618" spans="1:8" ht="16.5" customHeight="1">
      <c r="A1618" s="934"/>
      <c r="B1618" s="846"/>
      <c r="C1618" s="846"/>
      <c r="D1618" s="964" t="s">
        <v>721</v>
      </c>
      <c r="E1618" s="965" t="s">
        <v>599</v>
      </c>
      <c r="F1618" s="835">
        <v>4623</v>
      </c>
      <c r="G1618" s="825">
        <v>2175</v>
      </c>
      <c r="H1618" s="963">
        <f t="shared" si="64"/>
        <v>0.47047371836469826</v>
      </c>
    </row>
    <row r="1619" spans="1:8" ht="16.5" customHeight="1">
      <c r="A1619" s="934"/>
      <c r="B1619" s="846"/>
      <c r="C1619" s="846"/>
      <c r="D1619" s="964" t="s">
        <v>444</v>
      </c>
      <c r="E1619" s="965" t="s">
        <v>599</v>
      </c>
      <c r="F1619" s="835">
        <v>816</v>
      </c>
      <c r="G1619" s="825">
        <v>384</v>
      </c>
      <c r="H1619" s="963">
        <f t="shared" si="64"/>
        <v>0.47058823529411764</v>
      </c>
    </row>
    <row r="1620" spans="1:8" ht="27.75" customHeight="1">
      <c r="A1620" s="934"/>
      <c r="B1620" s="846"/>
      <c r="C1620" s="846"/>
      <c r="D1620" s="964" t="s">
        <v>813</v>
      </c>
      <c r="E1620" s="965" t="s">
        <v>600</v>
      </c>
      <c r="F1620" s="835">
        <v>1324</v>
      </c>
      <c r="G1620" s="825">
        <v>0</v>
      </c>
      <c r="H1620" s="963">
        <f t="shared" si="64"/>
        <v>0</v>
      </c>
    </row>
    <row r="1621" spans="1:8" ht="26.25" customHeight="1">
      <c r="A1621" s="934"/>
      <c r="B1621" s="846"/>
      <c r="C1621" s="846"/>
      <c r="D1621" s="964" t="s">
        <v>446</v>
      </c>
      <c r="E1621" s="965" t="s">
        <v>600</v>
      </c>
      <c r="F1621" s="835">
        <v>234</v>
      </c>
      <c r="G1621" s="825">
        <v>0</v>
      </c>
      <c r="H1621" s="963">
        <f aca="true" t="shared" si="65" ref="H1621:H1679">G1621/F1621</f>
        <v>0</v>
      </c>
    </row>
    <row r="1622" spans="1:8" ht="27.75" customHeight="1">
      <c r="A1622" s="934"/>
      <c r="B1622" s="846"/>
      <c r="C1622" s="846"/>
      <c r="D1622" s="964" t="s">
        <v>664</v>
      </c>
      <c r="E1622" s="965" t="s">
        <v>601</v>
      </c>
      <c r="F1622" s="835">
        <v>2910</v>
      </c>
      <c r="G1622" s="825">
        <v>2167</v>
      </c>
      <c r="H1622" s="963">
        <f t="shared" si="65"/>
        <v>0.7446735395189004</v>
      </c>
    </row>
    <row r="1623" spans="1:8" ht="25.5">
      <c r="A1623" s="934"/>
      <c r="B1623" s="846"/>
      <c r="C1623" s="846"/>
      <c r="D1623" s="964" t="s">
        <v>665</v>
      </c>
      <c r="E1623" s="965" t="s">
        <v>601</v>
      </c>
      <c r="F1623" s="835">
        <v>513</v>
      </c>
      <c r="G1623" s="825">
        <v>382</v>
      </c>
      <c r="H1623" s="963">
        <f t="shared" si="65"/>
        <v>0.7446393762183235</v>
      </c>
    </row>
    <row r="1624" spans="1:8" ht="25.5">
      <c r="A1624" s="934"/>
      <c r="B1624" s="846"/>
      <c r="C1624" s="846"/>
      <c r="D1624" s="964" t="s">
        <v>748</v>
      </c>
      <c r="E1624" s="965" t="s">
        <v>603</v>
      </c>
      <c r="F1624" s="835">
        <v>17043</v>
      </c>
      <c r="G1624" s="825">
        <v>15754</v>
      </c>
      <c r="H1624" s="963">
        <f t="shared" si="65"/>
        <v>0.9243677756263569</v>
      </c>
    </row>
    <row r="1625" spans="1:8" ht="25.5">
      <c r="A1625" s="934"/>
      <c r="B1625" s="846"/>
      <c r="C1625" s="846"/>
      <c r="D1625" s="964" t="s">
        <v>740</v>
      </c>
      <c r="E1625" s="965" t="s">
        <v>603</v>
      </c>
      <c r="F1625" s="835">
        <v>3009</v>
      </c>
      <c r="G1625" s="825">
        <v>2780</v>
      </c>
      <c r="H1625" s="963">
        <f t="shared" si="65"/>
        <v>0.9238949817215022</v>
      </c>
    </row>
    <row r="1626" spans="1:8" ht="16.5" customHeight="1">
      <c r="A1626" s="934"/>
      <c r="B1626" s="846"/>
      <c r="C1626" s="846"/>
      <c r="D1626" s="964" t="s">
        <v>705</v>
      </c>
      <c r="E1626" s="965" t="s">
        <v>604</v>
      </c>
      <c r="F1626" s="835">
        <v>12084</v>
      </c>
      <c r="G1626" s="825">
        <v>4625</v>
      </c>
      <c r="H1626" s="963">
        <f t="shared" si="65"/>
        <v>0.38273750413770274</v>
      </c>
    </row>
    <row r="1627" spans="1:8" ht="16.5" customHeight="1">
      <c r="A1627" s="934"/>
      <c r="B1627" s="846"/>
      <c r="C1627" s="846"/>
      <c r="D1627" s="964" t="s">
        <v>450</v>
      </c>
      <c r="E1627" s="965" t="s">
        <v>604</v>
      </c>
      <c r="F1627" s="835">
        <v>2132</v>
      </c>
      <c r="G1627" s="825">
        <v>816</v>
      </c>
      <c r="H1627" s="963">
        <f t="shared" si="65"/>
        <v>0.3827392120075047</v>
      </c>
    </row>
    <row r="1628" spans="1:8" ht="16.5" customHeight="1">
      <c r="A1628" s="934"/>
      <c r="B1628" s="846"/>
      <c r="C1628" s="846"/>
      <c r="D1628" s="964" t="s">
        <v>893</v>
      </c>
      <c r="E1628" s="965" t="s">
        <v>605</v>
      </c>
      <c r="F1628" s="835">
        <v>850</v>
      </c>
      <c r="G1628" s="825">
        <v>218</v>
      </c>
      <c r="H1628" s="963">
        <f t="shared" si="65"/>
        <v>0.2564705882352941</v>
      </c>
    </row>
    <row r="1629" spans="1:8" ht="16.5" customHeight="1">
      <c r="A1629" s="934"/>
      <c r="B1629" s="846"/>
      <c r="C1629" s="846"/>
      <c r="D1629" s="964" t="s">
        <v>454</v>
      </c>
      <c r="E1629" s="965" t="s">
        <v>605</v>
      </c>
      <c r="F1629" s="835">
        <v>150</v>
      </c>
      <c r="G1629" s="825">
        <v>38</v>
      </c>
      <c r="H1629" s="963">
        <f t="shared" si="65"/>
        <v>0.25333333333333335</v>
      </c>
    </row>
    <row r="1630" spans="1:8" ht="16.5" customHeight="1">
      <c r="A1630" s="934"/>
      <c r="B1630" s="846"/>
      <c r="C1630" s="846"/>
      <c r="D1630" s="964" t="s">
        <v>725</v>
      </c>
      <c r="E1630" s="965" t="s">
        <v>606</v>
      </c>
      <c r="F1630" s="835">
        <v>10022</v>
      </c>
      <c r="G1630" s="825">
        <v>7141</v>
      </c>
      <c r="H1630" s="963">
        <f t="shared" si="65"/>
        <v>0.7125324286569547</v>
      </c>
    </row>
    <row r="1631" spans="1:8" ht="16.5" customHeight="1">
      <c r="A1631" s="934"/>
      <c r="B1631" s="846"/>
      <c r="C1631" s="846"/>
      <c r="D1631" s="972" t="s">
        <v>726</v>
      </c>
      <c r="E1631" s="973" t="s">
        <v>606</v>
      </c>
      <c r="F1631" s="985">
        <v>1769</v>
      </c>
      <c r="G1631" s="996">
        <v>1260</v>
      </c>
      <c r="H1631" s="963">
        <f t="shared" si="65"/>
        <v>0.7122668174109666</v>
      </c>
    </row>
    <row r="1632" spans="1:8" ht="16.5" customHeight="1">
      <c r="A1632" s="934"/>
      <c r="B1632" s="827"/>
      <c r="C1632" s="827"/>
      <c r="D1632" s="860" t="s">
        <v>666</v>
      </c>
      <c r="E1632" s="965" t="s">
        <v>610</v>
      </c>
      <c r="F1632" s="835">
        <v>389</v>
      </c>
      <c r="G1632" s="825">
        <v>179</v>
      </c>
      <c r="H1632" s="963">
        <f t="shared" si="65"/>
        <v>0.4601542416452442</v>
      </c>
    </row>
    <row r="1633" spans="1:8" ht="16.5" customHeight="1">
      <c r="A1633" s="934"/>
      <c r="B1633" s="827"/>
      <c r="C1633" s="827"/>
      <c r="D1633" s="860" t="s">
        <v>668</v>
      </c>
      <c r="E1633" s="965" t="s">
        <v>610</v>
      </c>
      <c r="F1633" s="835">
        <v>70</v>
      </c>
      <c r="G1633" s="825">
        <v>32</v>
      </c>
      <c r="H1633" s="963">
        <f t="shared" si="65"/>
        <v>0.45714285714285713</v>
      </c>
    </row>
    <row r="1634" spans="1:8" ht="16.5" customHeight="1">
      <c r="A1634" s="934"/>
      <c r="B1634" s="827"/>
      <c r="C1634" s="827"/>
      <c r="D1634" s="1040" t="s">
        <v>827</v>
      </c>
      <c r="E1634" s="1041" t="s">
        <v>828</v>
      </c>
      <c r="F1634" s="985">
        <v>4766</v>
      </c>
      <c r="G1634" s="996">
        <v>4766</v>
      </c>
      <c r="H1634" s="987">
        <f t="shared" si="65"/>
        <v>1</v>
      </c>
    </row>
    <row r="1635" spans="1:8" ht="16.5" customHeight="1">
      <c r="A1635" s="873" t="s">
        <v>20</v>
      </c>
      <c r="B1635" s="1529"/>
      <c r="C1635" s="1529"/>
      <c r="D1635" s="1417" t="s">
        <v>894</v>
      </c>
      <c r="E1635" s="1530"/>
      <c r="F1635" s="874">
        <f>SUM(F1636,F1656,F1675,F1679)</f>
        <v>8429744</v>
      </c>
      <c r="G1635" s="875">
        <f>SUM(G1636,G1656,G1675,G1679)</f>
        <v>7838319</v>
      </c>
      <c r="H1635" s="1008">
        <f t="shared" si="65"/>
        <v>0.9298406926710941</v>
      </c>
    </row>
    <row r="1636" spans="1:8" ht="16.5" customHeight="1">
      <c r="A1636" s="934"/>
      <c r="B1636" s="1419" t="s">
        <v>895</v>
      </c>
      <c r="C1636" s="1419"/>
      <c r="D1636" s="1407" t="s">
        <v>360</v>
      </c>
      <c r="E1636" s="1408"/>
      <c r="F1636" s="877">
        <f>F1637</f>
        <v>789179</v>
      </c>
      <c r="G1636" s="878">
        <f>G1637</f>
        <v>783760</v>
      </c>
      <c r="H1636" s="880">
        <f t="shared" si="65"/>
        <v>0.9931333702493351</v>
      </c>
    </row>
    <row r="1637" spans="1:8" ht="16.5" customHeight="1">
      <c r="A1637" s="934"/>
      <c r="B1637" s="827"/>
      <c r="C1637" s="827"/>
      <c r="D1637" s="1502" t="s">
        <v>585</v>
      </c>
      <c r="E1637" s="1503"/>
      <c r="F1637" s="841">
        <f>F1638+F1654</f>
        <v>789179</v>
      </c>
      <c r="G1637" s="842">
        <f>G1638+G1654</f>
        <v>783760</v>
      </c>
      <c r="H1637" s="962">
        <f t="shared" si="65"/>
        <v>0.9931333702493351</v>
      </c>
    </row>
    <row r="1638" spans="1:8" ht="16.5" customHeight="1">
      <c r="A1638" s="934"/>
      <c r="B1638" s="827"/>
      <c r="C1638" s="827"/>
      <c r="D1638" s="1573" t="s">
        <v>586</v>
      </c>
      <c r="E1638" s="1574"/>
      <c r="F1638" s="835">
        <f>F1639+F1645</f>
        <v>785445</v>
      </c>
      <c r="G1638" s="825">
        <f>G1639+G1645</f>
        <v>780026</v>
      </c>
      <c r="H1638" s="963">
        <f t="shared" si="65"/>
        <v>0.9931007263398456</v>
      </c>
    </row>
    <row r="1639" spans="1:8" ht="16.5" customHeight="1">
      <c r="A1639" s="934"/>
      <c r="B1639" s="827"/>
      <c r="C1639" s="827"/>
      <c r="D1639" s="1579" t="s">
        <v>397</v>
      </c>
      <c r="E1639" s="1580"/>
      <c r="F1639" s="835">
        <f>SUM(F1640:F1643)</f>
        <v>643250</v>
      </c>
      <c r="G1639" s="825">
        <f>SUM(G1640:G1643)</f>
        <v>638630</v>
      </c>
      <c r="H1639" s="963">
        <f t="shared" si="65"/>
        <v>0.9928177225029149</v>
      </c>
    </row>
    <row r="1640" spans="1:8" ht="16.5" customHeight="1">
      <c r="A1640" s="934"/>
      <c r="B1640" s="1368"/>
      <c r="C1640" s="1368"/>
      <c r="D1640" s="964" t="s">
        <v>398</v>
      </c>
      <c r="E1640" s="965" t="s">
        <v>587</v>
      </c>
      <c r="F1640" s="835">
        <v>500022</v>
      </c>
      <c r="G1640" s="825">
        <v>499333</v>
      </c>
      <c r="H1640" s="963">
        <f t="shared" si="65"/>
        <v>0.9986220606293323</v>
      </c>
    </row>
    <row r="1641" spans="1:8" ht="16.5" customHeight="1">
      <c r="A1641" s="934"/>
      <c r="B1641" s="1368"/>
      <c r="C1641" s="1368"/>
      <c r="D1641" s="964" t="s">
        <v>399</v>
      </c>
      <c r="E1641" s="965" t="s">
        <v>588</v>
      </c>
      <c r="F1641" s="835">
        <v>42229</v>
      </c>
      <c r="G1641" s="825">
        <v>41087</v>
      </c>
      <c r="H1641" s="963">
        <f t="shared" si="65"/>
        <v>0.9729569726964882</v>
      </c>
    </row>
    <row r="1642" spans="1:8" ht="16.5" customHeight="1">
      <c r="A1642" s="934"/>
      <c r="B1642" s="1368"/>
      <c r="C1642" s="1368"/>
      <c r="D1642" s="964" t="s">
        <v>400</v>
      </c>
      <c r="E1642" s="965" t="s">
        <v>589</v>
      </c>
      <c r="F1642" s="835">
        <v>93288</v>
      </c>
      <c r="G1642" s="825">
        <v>91481</v>
      </c>
      <c r="H1642" s="963">
        <f t="shared" si="65"/>
        <v>0.9806298773690078</v>
      </c>
    </row>
    <row r="1643" spans="1:8" ht="16.5" customHeight="1">
      <c r="A1643" s="934"/>
      <c r="B1643" s="1368"/>
      <c r="C1643" s="1368"/>
      <c r="D1643" s="964" t="s">
        <v>401</v>
      </c>
      <c r="E1643" s="965" t="s">
        <v>590</v>
      </c>
      <c r="F1643" s="835">
        <v>7711</v>
      </c>
      <c r="G1643" s="825">
        <v>6729</v>
      </c>
      <c r="H1643" s="963">
        <f t="shared" si="65"/>
        <v>0.872649461807807</v>
      </c>
    </row>
    <row r="1644" spans="1:8" ht="16.5" customHeight="1">
      <c r="A1644" s="934"/>
      <c r="B1644" s="827"/>
      <c r="C1644" s="827"/>
      <c r="D1644" s="1469"/>
      <c r="E1644" s="1368"/>
      <c r="F1644" s="1368"/>
      <c r="G1644" s="1368"/>
      <c r="H1644" s="1380"/>
    </row>
    <row r="1645" spans="1:8" ht="16.5" customHeight="1">
      <c r="A1645" s="934"/>
      <c r="B1645" s="827"/>
      <c r="C1645" s="827"/>
      <c r="D1645" s="1500" t="s">
        <v>592</v>
      </c>
      <c r="E1645" s="1501"/>
      <c r="F1645" s="835">
        <f>SUM(F1646:F1652)</f>
        <v>142195</v>
      </c>
      <c r="G1645" s="825">
        <f>SUM(G1646:G1652)</f>
        <v>141396</v>
      </c>
      <c r="H1645" s="963">
        <f t="shared" si="65"/>
        <v>0.9943809557298077</v>
      </c>
    </row>
    <row r="1646" spans="1:8" ht="16.5" customHeight="1">
      <c r="A1646" s="934"/>
      <c r="B1646" s="1368"/>
      <c r="C1646" s="1368"/>
      <c r="D1646" s="1022" t="s">
        <v>404</v>
      </c>
      <c r="E1646" s="1007" t="s">
        <v>594</v>
      </c>
      <c r="F1646" s="1125">
        <v>66230</v>
      </c>
      <c r="G1646" s="1126">
        <v>66230</v>
      </c>
      <c r="H1646" s="1127">
        <f t="shared" si="65"/>
        <v>1</v>
      </c>
    </row>
    <row r="1647" spans="1:8" ht="16.5" customHeight="1">
      <c r="A1647" s="934"/>
      <c r="B1647" s="1368"/>
      <c r="C1647" s="1368"/>
      <c r="D1647" s="1128" t="s">
        <v>405</v>
      </c>
      <c r="E1647" s="1129" t="s">
        <v>595</v>
      </c>
      <c r="F1647" s="838">
        <v>41676</v>
      </c>
      <c r="G1647" s="839">
        <v>41676</v>
      </c>
      <c r="H1647" s="840">
        <f t="shared" si="65"/>
        <v>1</v>
      </c>
    </row>
    <row r="1648" spans="1:8" ht="16.5" customHeight="1">
      <c r="A1648" s="934"/>
      <c r="B1648" s="1368"/>
      <c r="C1648" s="1368"/>
      <c r="D1648" s="964" t="s">
        <v>407</v>
      </c>
      <c r="E1648" s="965" t="s">
        <v>597</v>
      </c>
      <c r="F1648" s="835">
        <v>1701</v>
      </c>
      <c r="G1648" s="825">
        <v>902</v>
      </c>
      <c r="H1648" s="963">
        <f t="shared" si="65"/>
        <v>0.5302763080540859</v>
      </c>
    </row>
    <row r="1649" spans="1:8" ht="16.5" customHeight="1">
      <c r="A1649" s="934"/>
      <c r="B1649" s="1368"/>
      <c r="C1649" s="1368"/>
      <c r="D1649" s="964" t="s">
        <v>408</v>
      </c>
      <c r="E1649" s="965" t="s">
        <v>598</v>
      </c>
      <c r="F1649" s="835">
        <v>3135</v>
      </c>
      <c r="G1649" s="825">
        <v>3135</v>
      </c>
      <c r="H1649" s="963">
        <f t="shared" si="65"/>
        <v>1</v>
      </c>
    </row>
    <row r="1650" spans="1:8" ht="25.5" customHeight="1">
      <c r="A1650" s="934"/>
      <c r="B1650" s="1368"/>
      <c r="C1650" s="1368"/>
      <c r="D1650" s="964" t="s">
        <v>411</v>
      </c>
      <c r="E1650" s="965" t="s">
        <v>601</v>
      </c>
      <c r="F1650" s="835">
        <v>525</v>
      </c>
      <c r="G1650" s="825">
        <v>525</v>
      </c>
      <c r="H1650" s="963">
        <f t="shared" si="65"/>
        <v>1</v>
      </c>
    </row>
    <row r="1651" spans="1:8" ht="16.5" customHeight="1">
      <c r="A1651" s="934"/>
      <c r="B1651" s="1368"/>
      <c r="C1651" s="1368"/>
      <c r="D1651" s="972" t="s">
        <v>416</v>
      </c>
      <c r="E1651" s="973" t="s">
        <v>606</v>
      </c>
      <c r="F1651" s="985">
        <v>25136</v>
      </c>
      <c r="G1651" s="996">
        <v>25136</v>
      </c>
      <c r="H1651" s="963">
        <f t="shared" si="65"/>
        <v>1</v>
      </c>
    </row>
    <row r="1652" spans="1:8" ht="16.5" customHeight="1">
      <c r="A1652" s="934"/>
      <c r="B1652" s="1368"/>
      <c r="C1652" s="1368"/>
      <c r="D1652" s="1058" t="s">
        <v>418</v>
      </c>
      <c r="E1652" s="834" t="s">
        <v>610</v>
      </c>
      <c r="F1652" s="966">
        <v>3792</v>
      </c>
      <c r="G1652" s="825">
        <v>3792</v>
      </c>
      <c r="H1652" s="963">
        <f t="shared" si="65"/>
        <v>1</v>
      </c>
    </row>
    <row r="1653" spans="1:8" ht="16.5" customHeight="1">
      <c r="A1653" s="934"/>
      <c r="B1653" s="1368"/>
      <c r="C1653" s="1368"/>
      <c r="D1653" s="1524"/>
      <c r="E1653" s="1525"/>
      <c r="F1653" s="1525"/>
      <c r="G1653" s="1525"/>
      <c r="H1653" s="1526"/>
    </row>
    <row r="1654" spans="1:8" ht="16.5" customHeight="1">
      <c r="A1654" s="934"/>
      <c r="B1654" s="1368"/>
      <c r="C1654" s="1368"/>
      <c r="D1654" s="1508" t="s">
        <v>614</v>
      </c>
      <c r="E1654" s="1509"/>
      <c r="F1654" s="835">
        <f>F1655</f>
        <v>3734</v>
      </c>
      <c r="G1654" s="825">
        <f>G1655</f>
        <v>3734</v>
      </c>
      <c r="H1654" s="963">
        <f t="shared" si="65"/>
        <v>1</v>
      </c>
    </row>
    <row r="1655" spans="1:8" ht="16.5" customHeight="1">
      <c r="A1655" s="934"/>
      <c r="B1655" s="1392"/>
      <c r="C1655" s="1392"/>
      <c r="D1655" s="964" t="s">
        <v>420</v>
      </c>
      <c r="E1655" s="965" t="s">
        <v>615</v>
      </c>
      <c r="F1655" s="835">
        <v>3734</v>
      </c>
      <c r="G1655" s="825">
        <v>3734</v>
      </c>
      <c r="H1655" s="963">
        <f t="shared" si="65"/>
        <v>1</v>
      </c>
    </row>
    <row r="1656" spans="1:8" ht="16.5" customHeight="1">
      <c r="A1656" s="934"/>
      <c r="B1656" s="1494" t="s">
        <v>896</v>
      </c>
      <c r="C1656" s="1494"/>
      <c r="D1656" s="1495" t="s">
        <v>897</v>
      </c>
      <c r="E1656" s="1496"/>
      <c r="F1656" s="844">
        <f>F1657</f>
        <v>6489407</v>
      </c>
      <c r="G1656" s="811">
        <f>G1657</f>
        <v>6358160</v>
      </c>
      <c r="H1656" s="961">
        <f t="shared" si="65"/>
        <v>0.9797751936347959</v>
      </c>
    </row>
    <row r="1657" spans="1:8" ht="16.5" customHeight="1">
      <c r="A1657" s="934"/>
      <c r="B1657" s="1531"/>
      <c r="C1657" s="1531"/>
      <c r="D1657" s="1502" t="s">
        <v>585</v>
      </c>
      <c r="E1657" s="1503"/>
      <c r="F1657" s="841">
        <f>F1658</f>
        <v>6489407</v>
      </c>
      <c r="G1657" s="842">
        <f>G1658</f>
        <v>6358160</v>
      </c>
      <c r="H1657" s="962">
        <f t="shared" si="65"/>
        <v>0.9797751936347959</v>
      </c>
    </row>
    <row r="1658" spans="1:8" ht="16.5" customHeight="1">
      <c r="A1658" s="934"/>
      <c r="B1658" s="1361"/>
      <c r="C1658" s="1361"/>
      <c r="D1658" s="1504" t="s">
        <v>635</v>
      </c>
      <c r="E1658" s="1505"/>
      <c r="F1658" s="835">
        <f>SUM(F1659:F1674)</f>
        <v>6489407</v>
      </c>
      <c r="G1658" s="825">
        <f>SUM(G1659:G1674)</f>
        <v>6358160</v>
      </c>
      <c r="H1658" s="963">
        <f t="shared" si="65"/>
        <v>0.9797751936347959</v>
      </c>
    </row>
    <row r="1659" spans="1:8" ht="16.5" customHeight="1">
      <c r="A1659" s="934"/>
      <c r="B1659" s="1361"/>
      <c r="C1659" s="1361"/>
      <c r="D1659" s="964" t="s">
        <v>898</v>
      </c>
      <c r="E1659" s="965" t="s">
        <v>801</v>
      </c>
      <c r="F1659" s="835">
        <v>4100400</v>
      </c>
      <c r="G1659" s="825">
        <v>4100400</v>
      </c>
      <c r="H1659" s="963">
        <f t="shared" si="65"/>
        <v>1</v>
      </c>
    </row>
    <row r="1660" spans="1:8" ht="16.5" customHeight="1">
      <c r="A1660" s="934"/>
      <c r="B1660" s="1368"/>
      <c r="C1660" s="1368"/>
      <c r="D1660" s="964" t="s">
        <v>899</v>
      </c>
      <c r="E1660" s="965" t="s">
        <v>801</v>
      </c>
      <c r="F1660" s="835">
        <v>723600</v>
      </c>
      <c r="G1660" s="825">
        <v>723600</v>
      </c>
      <c r="H1660" s="963">
        <f t="shared" si="65"/>
        <v>1</v>
      </c>
    </row>
    <row r="1661" spans="1:8" ht="16.5" customHeight="1">
      <c r="A1661" s="934"/>
      <c r="B1661" s="1368"/>
      <c r="C1661" s="1368"/>
      <c r="D1661" s="964" t="s">
        <v>683</v>
      </c>
      <c r="E1661" s="965" t="s">
        <v>587</v>
      </c>
      <c r="F1661" s="835">
        <v>245287</v>
      </c>
      <c r="G1661" s="825">
        <v>202803</v>
      </c>
      <c r="H1661" s="963">
        <f t="shared" si="65"/>
        <v>0.826798811188526</v>
      </c>
    </row>
    <row r="1662" spans="1:8" ht="16.5" customHeight="1">
      <c r="A1662" s="934"/>
      <c r="B1662" s="1368"/>
      <c r="C1662" s="1368"/>
      <c r="D1662" s="964" t="s">
        <v>428</v>
      </c>
      <c r="E1662" s="965" t="s">
        <v>587</v>
      </c>
      <c r="F1662" s="835">
        <v>43286</v>
      </c>
      <c r="G1662" s="825">
        <v>35789</v>
      </c>
      <c r="H1662" s="963">
        <f t="shared" si="65"/>
        <v>0.8268031234117267</v>
      </c>
    </row>
    <row r="1663" spans="1:8" ht="16.5" customHeight="1">
      <c r="A1663" s="934"/>
      <c r="B1663" s="1368"/>
      <c r="C1663" s="1368"/>
      <c r="D1663" s="1024" t="s">
        <v>659</v>
      </c>
      <c r="E1663" s="973" t="s">
        <v>589</v>
      </c>
      <c r="F1663" s="985">
        <v>56255</v>
      </c>
      <c r="G1663" s="996">
        <v>38417</v>
      </c>
      <c r="H1663" s="987">
        <f t="shared" si="65"/>
        <v>0.6829081859390277</v>
      </c>
    </row>
    <row r="1664" spans="1:8" ht="16.5" customHeight="1">
      <c r="A1664" s="934"/>
      <c r="B1664" s="1368"/>
      <c r="C1664" s="1368"/>
      <c r="D1664" s="833" t="s">
        <v>432</v>
      </c>
      <c r="E1664" s="834" t="s">
        <v>589</v>
      </c>
      <c r="F1664" s="835">
        <v>9929</v>
      </c>
      <c r="G1664" s="825">
        <v>6780</v>
      </c>
      <c r="H1664" s="963">
        <f t="shared" si="65"/>
        <v>0.6828482223788901</v>
      </c>
    </row>
    <row r="1665" spans="1:8" ht="16.5" customHeight="1">
      <c r="A1665" s="934"/>
      <c r="B1665" s="1368"/>
      <c r="C1665" s="1368"/>
      <c r="D1665" s="833" t="s">
        <v>660</v>
      </c>
      <c r="E1665" s="834" t="s">
        <v>590</v>
      </c>
      <c r="F1665" s="835">
        <v>7780</v>
      </c>
      <c r="G1665" s="825">
        <v>4891</v>
      </c>
      <c r="H1665" s="963">
        <f t="shared" si="65"/>
        <v>0.6286632390745501</v>
      </c>
    </row>
    <row r="1666" spans="1:8" ht="16.5" customHeight="1">
      <c r="A1666" s="934"/>
      <c r="B1666" s="1368"/>
      <c r="C1666" s="1368"/>
      <c r="D1666" s="836" t="s">
        <v>434</v>
      </c>
      <c r="E1666" s="837" t="s">
        <v>590</v>
      </c>
      <c r="F1666" s="838">
        <v>1373</v>
      </c>
      <c r="G1666" s="839">
        <v>863</v>
      </c>
      <c r="H1666" s="840">
        <f t="shared" si="65"/>
        <v>0.6285506190823015</v>
      </c>
    </row>
    <row r="1667" spans="1:8" ht="16.5" customHeight="1">
      <c r="A1667" s="934"/>
      <c r="B1667" s="1368"/>
      <c r="C1667" s="1368"/>
      <c r="D1667" s="964" t="s">
        <v>750</v>
      </c>
      <c r="E1667" s="965" t="s">
        <v>591</v>
      </c>
      <c r="F1667" s="835">
        <v>1025100</v>
      </c>
      <c r="G1667" s="825">
        <v>1025100</v>
      </c>
      <c r="H1667" s="963">
        <f t="shared" si="65"/>
        <v>1</v>
      </c>
    </row>
    <row r="1668" spans="1:8" ht="16.5" customHeight="1">
      <c r="A1668" s="934"/>
      <c r="B1668" s="1368"/>
      <c r="C1668" s="1368"/>
      <c r="D1668" s="964" t="s">
        <v>436</v>
      </c>
      <c r="E1668" s="965" t="s">
        <v>591</v>
      </c>
      <c r="F1668" s="835">
        <v>180900</v>
      </c>
      <c r="G1668" s="825">
        <v>180900</v>
      </c>
      <c r="H1668" s="963">
        <f t="shared" si="65"/>
        <v>1</v>
      </c>
    </row>
    <row r="1669" spans="1:8" ht="16.5" customHeight="1">
      <c r="A1669" s="934"/>
      <c r="B1669" s="1368"/>
      <c r="C1669" s="1368"/>
      <c r="D1669" s="964" t="s">
        <v>684</v>
      </c>
      <c r="E1669" s="965" t="s">
        <v>594</v>
      </c>
      <c r="F1669" s="835">
        <v>13032</v>
      </c>
      <c r="G1669" s="825">
        <v>3686</v>
      </c>
      <c r="H1669" s="963">
        <f t="shared" si="65"/>
        <v>0.2828422344996931</v>
      </c>
    </row>
    <row r="1670" spans="1:8" ht="16.5" customHeight="1">
      <c r="A1670" s="934"/>
      <c r="B1670" s="1368"/>
      <c r="C1670" s="1368"/>
      <c r="D1670" s="964" t="s">
        <v>438</v>
      </c>
      <c r="E1670" s="965" t="s">
        <v>594</v>
      </c>
      <c r="F1670" s="835">
        <v>2300</v>
      </c>
      <c r="G1670" s="825">
        <v>651</v>
      </c>
      <c r="H1670" s="963">
        <f t="shared" si="65"/>
        <v>0.28304347826086956</v>
      </c>
    </row>
    <row r="1671" spans="1:8" ht="16.5" customHeight="1">
      <c r="A1671" s="934"/>
      <c r="B1671" s="827"/>
      <c r="C1671" s="827"/>
      <c r="D1671" s="964" t="s">
        <v>663</v>
      </c>
      <c r="E1671" s="965" t="s">
        <v>598</v>
      </c>
      <c r="F1671" s="835">
        <v>34141</v>
      </c>
      <c r="G1671" s="825">
        <v>14603</v>
      </c>
      <c r="H1671" s="963">
        <f t="shared" si="65"/>
        <v>0.4277261943118245</v>
      </c>
    </row>
    <row r="1672" spans="1:8" ht="16.5" customHeight="1">
      <c r="A1672" s="934"/>
      <c r="B1672" s="827"/>
      <c r="C1672" s="827"/>
      <c r="D1672" s="964" t="s">
        <v>442</v>
      </c>
      <c r="E1672" s="965" t="s">
        <v>598</v>
      </c>
      <c r="F1672" s="835">
        <v>6024</v>
      </c>
      <c r="G1672" s="825">
        <v>2577</v>
      </c>
      <c r="H1672" s="963">
        <f t="shared" si="65"/>
        <v>0.42778884462151395</v>
      </c>
    </row>
    <row r="1673" spans="1:8" ht="16.5" customHeight="1">
      <c r="A1673" s="934"/>
      <c r="B1673" s="1368"/>
      <c r="C1673" s="1368"/>
      <c r="D1673" s="964" t="s">
        <v>685</v>
      </c>
      <c r="E1673" s="965" t="s">
        <v>602</v>
      </c>
      <c r="F1673" s="835">
        <v>34000</v>
      </c>
      <c r="G1673" s="825">
        <v>14535</v>
      </c>
      <c r="H1673" s="963">
        <f t="shared" si="65"/>
        <v>0.4275</v>
      </c>
    </row>
    <row r="1674" spans="1:8" ht="16.5" customHeight="1">
      <c r="A1674" s="934"/>
      <c r="B1674" s="1368"/>
      <c r="C1674" s="1368"/>
      <c r="D1674" s="964" t="s">
        <v>448</v>
      </c>
      <c r="E1674" s="965" t="s">
        <v>602</v>
      </c>
      <c r="F1674" s="835">
        <v>6000</v>
      </c>
      <c r="G1674" s="825">
        <v>2565</v>
      </c>
      <c r="H1674" s="963">
        <f t="shared" si="65"/>
        <v>0.4275</v>
      </c>
    </row>
    <row r="1675" spans="1:8" ht="16.5" customHeight="1">
      <c r="A1675" s="934"/>
      <c r="B1675" s="1494" t="s">
        <v>21</v>
      </c>
      <c r="C1675" s="1494"/>
      <c r="D1675" s="1495" t="s">
        <v>22</v>
      </c>
      <c r="E1675" s="1496"/>
      <c r="F1675" s="844">
        <f aca="true" t="shared" si="66" ref="F1675:G1677">F1676</f>
        <v>400000</v>
      </c>
      <c r="G1675" s="811">
        <f t="shared" si="66"/>
        <v>0</v>
      </c>
      <c r="H1675" s="961">
        <f t="shared" si="65"/>
        <v>0</v>
      </c>
    </row>
    <row r="1676" spans="1:8" ht="16.5" customHeight="1">
      <c r="A1676" s="934"/>
      <c r="B1676" s="1531"/>
      <c r="C1676" s="1531"/>
      <c r="D1676" s="1502" t="s">
        <v>634</v>
      </c>
      <c r="E1676" s="1503"/>
      <c r="F1676" s="841">
        <f t="shared" si="66"/>
        <v>400000</v>
      </c>
      <c r="G1676" s="842">
        <f t="shared" si="66"/>
        <v>0</v>
      </c>
      <c r="H1676" s="962">
        <f t="shared" si="65"/>
        <v>0</v>
      </c>
    </row>
    <row r="1677" spans="1:8" ht="16.5" customHeight="1">
      <c r="A1677" s="934"/>
      <c r="B1677" s="1361"/>
      <c r="C1677" s="1361"/>
      <c r="D1677" s="1504" t="s">
        <v>630</v>
      </c>
      <c r="E1677" s="1505"/>
      <c r="F1677" s="835">
        <f t="shared" si="66"/>
        <v>400000</v>
      </c>
      <c r="G1677" s="825">
        <f t="shared" si="66"/>
        <v>0</v>
      </c>
      <c r="H1677" s="963">
        <f t="shared" si="65"/>
        <v>0</v>
      </c>
    </row>
    <row r="1678" spans="1:8" ht="28.5" customHeight="1">
      <c r="A1678" s="934"/>
      <c r="B1678" s="1394"/>
      <c r="C1678" s="1394"/>
      <c r="D1678" s="964" t="s">
        <v>34</v>
      </c>
      <c r="E1678" s="965" t="s">
        <v>646</v>
      </c>
      <c r="F1678" s="835">
        <v>400000</v>
      </c>
      <c r="G1678" s="825">
        <v>0</v>
      </c>
      <c r="H1678" s="963">
        <f t="shared" si="65"/>
        <v>0</v>
      </c>
    </row>
    <row r="1679" spans="1:8" ht="16.5" customHeight="1">
      <c r="A1679" s="934"/>
      <c r="B1679" s="1494" t="s">
        <v>900</v>
      </c>
      <c r="C1679" s="1494"/>
      <c r="D1679" s="1495" t="s">
        <v>15</v>
      </c>
      <c r="E1679" s="1496"/>
      <c r="F1679" s="844">
        <f>F1680+F1685</f>
        <v>751158</v>
      </c>
      <c r="G1679" s="811">
        <f>G1680+G1685</f>
        <v>696399</v>
      </c>
      <c r="H1679" s="961">
        <f t="shared" si="65"/>
        <v>0.9271005567403928</v>
      </c>
    </row>
    <row r="1680" spans="1:8" ht="16.5" customHeight="1">
      <c r="A1680" s="934"/>
      <c r="B1680" s="1531"/>
      <c r="C1680" s="1531"/>
      <c r="D1680" s="1502" t="s">
        <v>585</v>
      </c>
      <c r="E1680" s="1503"/>
      <c r="F1680" s="841">
        <f>F1681</f>
        <v>744689</v>
      </c>
      <c r="G1680" s="842">
        <f>G1681</f>
        <v>694741</v>
      </c>
      <c r="H1680" s="962">
        <f>G1680/F1680</f>
        <v>0.9329277053911096</v>
      </c>
    </row>
    <row r="1681" spans="1:8" ht="16.5" customHeight="1">
      <c r="A1681" s="934"/>
      <c r="B1681" s="1361"/>
      <c r="C1681" s="1361"/>
      <c r="D1681" s="1504" t="s">
        <v>630</v>
      </c>
      <c r="E1681" s="1505"/>
      <c r="F1681" s="835">
        <f>SUM(F1682:F1683)</f>
        <v>744689</v>
      </c>
      <c r="G1681" s="825">
        <f>SUM(G1682:G1683)</f>
        <v>694741</v>
      </c>
      <c r="H1681" s="963">
        <f aca="true" t="shared" si="67" ref="H1681:H1743">G1681/F1681</f>
        <v>0.9329277053911096</v>
      </c>
    </row>
    <row r="1682" spans="1:8" ht="38.25" customHeight="1">
      <c r="A1682" s="934"/>
      <c r="B1682" s="1361"/>
      <c r="C1682" s="1361"/>
      <c r="D1682" s="964" t="s">
        <v>296</v>
      </c>
      <c r="E1682" s="965" t="s">
        <v>653</v>
      </c>
      <c r="F1682" s="835">
        <v>705086</v>
      </c>
      <c r="G1682" s="825">
        <v>655141</v>
      </c>
      <c r="H1682" s="963">
        <f t="shared" si="67"/>
        <v>0.9291646692743863</v>
      </c>
    </row>
    <row r="1683" spans="1:8" ht="38.25" customHeight="1">
      <c r="A1683" s="934"/>
      <c r="B1683" s="848"/>
      <c r="C1683" s="848"/>
      <c r="D1683" s="1040" t="s">
        <v>298</v>
      </c>
      <c r="E1683" s="973" t="s">
        <v>860</v>
      </c>
      <c r="F1683" s="985">
        <v>39603</v>
      </c>
      <c r="G1683" s="996">
        <v>39600</v>
      </c>
      <c r="H1683" s="987">
        <f t="shared" si="67"/>
        <v>0.999924248163018</v>
      </c>
    </row>
    <row r="1684" spans="1:8" ht="16.5" customHeight="1">
      <c r="A1684" s="934"/>
      <c r="B1684" s="848"/>
      <c r="C1684" s="848"/>
      <c r="D1684" s="1402"/>
      <c r="E1684" s="1518"/>
      <c r="F1684" s="1518"/>
      <c r="G1684" s="1518"/>
      <c r="H1684" s="1519"/>
    </row>
    <row r="1685" spans="1:8" ht="16.5" customHeight="1">
      <c r="A1685" s="934"/>
      <c r="B1685" s="848"/>
      <c r="C1685" s="848"/>
      <c r="D1685" s="1414" t="s">
        <v>616</v>
      </c>
      <c r="E1685" s="1415"/>
      <c r="F1685" s="813">
        <f>F1686</f>
        <v>6469</v>
      </c>
      <c r="G1685" s="814">
        <f>G1686</f>
        <v>1658</v>
      </c>
      <c r="H1685" s="815">
        <f t="shared" si="67"/>
        <v>0.2562992734580306</v>
      </c>
    </row>
    <row r="1686" spans="1:8" ht="16.5" customHeight="1">
      <c r="A1686" s="934"/>
      <c r="B1686" s="848"/>
      <c r="C1686" s="848"/>
      <c r="D1686" s="1508" t="s">
        <v>617</v>
      </c>
      <c r="E1686" s="1509"/>
      <c r="F1686" s="835">
        <f>SUM(F1687:F1687)</f>
        <v>6469</v>
      </c>
      <c r="G1686" s="825">
        <f>SUM(G1687:G1687)</f>
        <v>1658</v>
      </c>
      <c r="H1686" s="963">
        <f t="shared" si="67"/>
        <v>0.2562992734580306</v>
      </c>
    </row>
    <row r="1687" spans="1:8" ht="39.75" customHeight="1">
      <c r="A1687" s="934"/>
      <c r="B1687" s="1368"/>
      <c r="C1687" s="1368"/>
      <c r="D1687" s="972" t="s">
        <v>654</v>
      </c>
      <c r="E1687" s="973" t="s">
        <v>653</v>
      </c>
      <c r="F1687" s="985">
        <v>6469</v>
      </c>
      <c r="G1687" s="996">
        <v>1658</v>
      </c>
      <c r="H1687" s="987">
        <f t="shared" si="67"/>
        <v>0.2562992734580306</v>
      </c>
    </row>
    <row r="1688" spans="1:8" ht="16.5" customHeight="1">
      <c r="A1688" s="873" t="s">
        <v>496</v>
      </c>
      <c r="B1688" s="1529"/>
      <c r="C1688" s="1529"/>
      <c r="D1688" s="1417" t="s">
        <v>901</v>
      </c>
      <c r="E1688" s="1530"/>
      <c r="F1688" s="874">
        <f>F1689+F1693+F1706+F1721+F1728+F1733</f>
        <v>1777422</v>
      </c>
      <c r="G1688" s="875">
        <f>G1689+G1693+G1706+G1721+G1728+G1733</f>
        <v>1680577</v>
      </c>
      <c r="H1688" s="1008">
        <f t="shared" si="67"/>
        <v>0.9455137834459121</v>
      </c>
    </row>
    <row r="1689" spans="1:8" ht="16.5" customHeight="1">
      <c r="A1689" s="946"/>
      <c r="B1689" s="1419" t="s">
        <v>902</v>
      </c>
      <c r="C1689" s="1419"/>
      <c r="D1689" s="1407" t="s">
        <v>362</v>
      </c>
      <c r="E1689" s="1408"/>
      <c r="F1689" s="877">
        <f aca="true" t="shared" si="68" ref="F1689:G1691">SUM(F1690)</f>
        <v>359341</v>
      </c>
      <c r="G1689" s="878">
        <f t="shared" si="68"/>
        <v>359340</v>
      </c>
      <c r="H1689" s="880">
        <f>G1689/F1689</f>
        <v>0.9999972171280205</v>
      </c>
    </row>
    <row r="1690" spans="1:8" ht="16.5" customHeight="1">
      <c r="A1690" s="946"/>
      <c r="B1690" s="1581"/>
      <c r="C1690" s="1581"/>
      <c r="D1690" s="1527" t="s">
        <v>616</v>
      </c>
      <c r="E1690" s="1528"/>
      <c r="F1690" s="841">
        <f t="shared" si="68"/>
        <v>359341</v>
      </c>
      <c r="G1690" s="842">
        <f t="shared" si="68"/>
        <v>359340</v>
      </c>
      <c r="H1690" s="962">
        <f>G1690/F1690</f>
        <v>0.9999972171280205</v>
      </c>
    </row>
    <row r="1691" spans="1:8" ht="16.5" customHeight="1">
      <c r="A1691" s="946"/>
      <c r="B1691" s="1582"/>
      <c r="C1691" s="1582"/>
      <c r="D1691" s="1508" t="s">
        <v>617</v>
      </c>
      <c r="E1691" s="1509"/>
      <c r="F1691" s="835">
        <f t="shared" si="68"/>
        <v>359341</v>
      </c>
      <c r="G1691" s="825">
        <f t="shared" si="68"/>
        <v>359340</v>
      </c>
      <c r="H1691" s="963">
        <f>G1691/F1691</f>
        <v>0.9999972171280205</v>
      </c>
    </row>
    <row r="1692" spans="1:8" ht="51">
      <c r="A1692" s="946"/>
      <c r="B1692" s="1582"/>
      <c r="C1692" s="1582"/>
      <c r="D1692" s="972" t="s">
        <v>675</v>
      </c>
      <c r="E1692" s="1007" t="s">
        <v>655</v>
      </c>
      <c r="F1692" s="835">
        <v>359341</v>
      </c>
      <c r="G1692" s="825">
        <v>359340</v>
      </c>
      <c r="H1692" s="963">
        <f>G1692/F1692</f>
        <v>0.9999972171280205</v>
      </c>
    </row>
    <row r="1693" spans="1:8" ht="16.5" customHeight="1">
      <c r="A1693" s="1583"/>
      <c r="B1693" s="1494" t="s">
        <v>497</v>
      </c>
      <c r="C1693" s="1494"/>
      <c r="D1693" s="1495" t="s">
        <v>363</v>
      </c>
      <c r="E1693" s="1496"/>
      <c r="F1693" s="877">
        <f>SUM(F1694,F1703)</f>
        <v>365906</v>
      </c>
      <c r="G1693" s="878">
        <f>SUM(G1694,G1703)</f>
        <v>348578</v>
      </c>
      <c r="H1693" s="961">
        <f t="shared" si="67"/>
        <v>0.952643575125852</v>
      </c>
    </row>
    <row r="1694" spans="1:8" ht="16.5" customHeight="1">
      <c r="A1694" s="1583"/>
      <c r="B1694" s="1059"/>
      <c r="C1694" s="1059"/>
      <c r="D1694" s="1502" t="s">
        <v>634</v>
      </c>
      <c r="E1694" s="1503"/>
      <c r="F1694" s="841">
        <f>SUM(F1695,F1700)</f>
        <v>319444</v>
      </c>
      <c r="G1694" s="842">
        <f>SUM(G1695,G1700)</f>
        <v>302117</v>
      </c>
      <c r="H1694" s="962">
        <f t="shared" si="67"/>
        <v>0.9457588810558345</v>
      </c>
    </row>
    <row r="1695" spans="1:8" ht="16.5" customHeight="1">
      <c r="A1695" s="1583"/>
      <c r="B1695" s="886"/>
      <c r="C1695" s="886"/>
      <c r="D1695" s="1573" t="s">
        <v>586</v>
      </c>
      <c r="E1695" s="1574"/>
      <c r="F1695" s="1060">
        <f>F1696</f>
        <v>314444</v>
      </c>
      <c r="G1695" s="1061">
        <f>G1696</f>
        <v>297117</v>
      </c>
      <c r="H1695" s="963">
        <f t="shared" si="67"/>
        <v>0.9448963885461322</v>
      </c>
    </row>
    <row r="1696" spans="1:8" ht="16.5" customHeight="1">
      <c r="A1696" s="1583"/>
      <c r="B1696" s="886"/>
      <c r="C1696" s="886"/>
      <c r="D1696" s="1500" t="s">
        <v>592</v>
      </c>
      <c r="E1696" s="1501"/>
      <c r="F1696" s="835">
        <f>SUM(F1697:F1698)</f>
        <v>314444</v>
      </c>
      <c r="G1696" s="825">
        <f>SUM(G1697:G1698)</f>
        <v>297117</v>
      </c>
      <c r="H1696" s="963">
        <f t="shared" si="67"/>
        <v>0.9448963885461322</v>
      </c>
    </row>
    <row r="1697" spans="1:8" ht="16.5" customHeight="1">
      <c r="A1697" s="1583"/>
      <c r="B1697" s="886"/>
      <c r="C1697" s="886"/>
      <c r="D1697" s="964" t="s">
        <v>404</v>
      </c>
      <c r="E1697" s="965" t="s">
        <v>594</v>
      </c>
      <c r="F1697" s="835">
        <v>24838</v>
      </c>
      <c r="G1697" s="825">
        <v>24004</v>
      </c>
      <c r="H1697" s="963">
        <f t="shared" si="67"/>
        <v>0.9664224172638699</v>
      </c>
    </row>
    <row r="1698" spans="1:8" ht="16.5" customHeight="1">
      <c r="A1698" s="1583"/>
      <c r="B1698" s="886"/>
      <c r="C1698" s="886"/>
      <c r="D1698" s="964" t="s">
        <v>408</v>
      </c>
      <c r="E1698" s="965" t="s">
        <v>598</v>
      </c>
      <c r="F1698" s="835">
        <v>289606</v>
      </c>
      <c r="G1698" s="825">
        <v>273113</v>
      </c>
      <c r="H1698" s="963">
        <f t="shared" si="67"/>
        <v>0.9430502130480722</v>
      </c>
    </row>
    <row r="1699" spans="1:8" ht="16.5" customHeight="1">
      <c r="A1699" s="1583"/>
      <c r="B1699" s="886"/>
      <c r="C1699" s="886"/>
      <c r="D1699" s="969"/>
      <c r="E1699" s="846"/>
      <c r="F1699" s="846"/>
      <c r="G1699" s="846"/>
      <c r="H1699" s="847"/>
    </row>
    <row r="1700" spans="1:8" ht="16.5" customHeight="1">
      <c r="A1700" s="1583"/>
      <c r="B1700" s="886"/>
      <c r="C1700" s="886"/>
      <c r="D1700" s="1504" t="s">
        <v>789</v>
      </c>
      <c r="E1700" s="1505"/>
      <c r="F1700" s="835">
        <f>SUM(F1701)</f>
        <v>5000</v>
      </c>
      <c r="G1700" s="825">
        <f>SUM(G1701)</f>
        <v>5000</v>
      </c>
      <c r="H1700" s="963">
        <f t="shared" si="67"/>
        <v>1</v>
      </c>
    </row>
    <row r="1701" spans="1:8" ht="38.25">
      <c r="A1701" s="1583"/>
      <c r="B1701" s="886"/>
      <c r="C1701" s="886"/>
      <c r="D1701" s="964" t="s">
        <v>175</v>
      </c>
      <c r="E1701" s="965" t="s">
        <v>645</v>
      </c>
      <c r="F1701" s="835">
        <v>5000</v>
      </c>
      <c r="G1701" s="825">
        <v>5000</v>
      </c>
      <c r="H1701" s="963">
        <f t="shared" si="67"/>
        <v>1</v>
      </c>
    </row>
    <row r="1702" spans="1:8" ht="16.5" customHeight="1">
      <c r="A1702" s="1583"/>
      <c r="B1702" s="886"/>
      <c r="C1702" s="886"/>
      <c r="D1702" s="969"/>
      <c r="E1702" s="846"/>
      <c r="F1702" s="846"/>
      <c r="G1702" s="846"/>
      <c r="H1702" s="847"/>
    </row>
    <row r="1703" spans="1:8" ht="16.5" customHeight="1">
      <c r="A1703" s="1583"/>
      <c r="B1703" s="886"/>
      <c r="C1703" s="886"/>
      <c r="D1703" s="1527" t="s">
        <v>616</v>
      </c>
      <c r="E1703" s="1528"/>
      <c r="F1703" s="841">
        <f>SUM(F1704)</f>
        <v>46462</v>
      </c>
      <c r="G1703" s="842">
        <f>SUM(G1704)</f>
        <v>46461</v>
      </c>
      <c r="H1703" s="962">
        <f t="shared" si="67"/>
        <v>0.9999784770349963</v>
      </c>
    </row>
    <row r="1704" spans="1:8" ht="16.5" customHeight="1">
      <c r="A1704" s="1583"/>
      <c r="B1704" s="886"/>
      <c r="C1704" s="886"/>
      <c r="D1704" s="1551" t="s">
        <v>617</v>
      </c>
      <c r="E1704" s="1552"/>
      <c r="F1704" s="985">
        <f>SUM(F1705)</f>
        <v>46462</v>
      </c>
      <c r="G1704" s="996">
        <f>SUM(G1705)</f>
        <v>46461</v>
      </c>
      <c r="H1704" s="987">
        <f t="shared" si="67"/>
        <v>0.9999784770349963</v>
      </c>
    </row>
    <row r="1705" spans="1:8" ht="16.5" customHeight="1">
      <c r="A1705" s="1583"/>
      <c r="B1705" s="1062"/>
      <c r="C1705" s="1062"/>
      <c r="D1705" s="1143" t="s">
        <v>425</v>
      </c>
      <c r="E1705" s="1007" t="s">
        <v>626</v>
      </c>
      <c r="F1705" s="1125">
        <v>46462</v>
      </c>
      <c r="G1705" s="1126">
        <v>46461</v>
      </c>
      <c r="H1705" s="1127">
        <f t="shared" si="67"/>
        <v>0.9999784770349963</v>
      </c>
    </row>
    <row r="1706" spans="1:8" ht="25.5" customHeight="1">
      <c r="A1706" s="1583"/>
      <c r="B1706" s="1494" t="s">
        <v>498</v>
      </c>
      <c r="C1706" s="1494"/>
      <c r="D1706" s="1454" t="s">
        <v>367</v>
      </c>
      <c r="E1706" s="1455"/>
      <c r="F1706" s="877">
        <f>SUM(F1707,F1718)</f>
        <v>756188</v>
      </c>
      <c r="G1706" s="878">
        <f>SUM(G1707,G1718)</f>
        <v>746525</v>
      </c>
      <c r="H1706" s="880">
        <f t="shared" si="67"/>
        <v>0.987221431707459</v>
      </c>
    </row>
    <row r="1707" spans="1:8" ht="16.5" customHeight="1">
      <c r="A1707" s="934"/>
      <c r="B1707" s="1531"/>
      <c r="C1707" s="1531"/>
      <c r="D1707" s="1502" t="s">
        <v>585</v>
      </c>
      <c r="E1707" s="1503"/>
      <c r="F1707" s="841">
        <f>F1708</f>
        <v>636340</v>
      </c>
      <c r="G1707" s="842">
        <f>G1708</f>
        <v>636340</v>
      </c>
      <c r="H1707" s="962">
        <f t="shared" si="67"/>
        <v>1</v>
      </c>
    </row>
    <row r="1708" spans="1:8" ht="16.5" customHeight="1">
      <c r="A1708" s="934"/>
      <c r="B1708" s="1361"/>
      <c r="C1708" s="1361"/>
      <c r="D1708" s="1573" t="s">
        <v>586</v>
      </c>
      <c r="E1708" s="1574"/>
      <c r="F1708" s="835">
        <f>SUM(F1709,F1714)</f>
        <v>636340</v>
      </c>
      <c r="G1708" s="825">
        <f>SUM(G1709,G1714)</f>
        <v>636340</v>
      </c>
      <c r="H1708" s="963">
        <f t="shared" si="67"/>
        <v>1</v>
      </c>
    </row>
    <row r="1709" spans="1:8" ht="16.5" customHeight="1">
      <c r="A1709" s="934"/>
      <c r="B1709" s="1361"/>
      <c r="C1709" s="1361"/>
      <c r="D1709" s="1579" t="s">
        <v>397</v>
      </c>
      <c r="E1709" s="1580"/>
      <c r="F1709" s="835">
        <f>SUM(F1710:F1712)</f>
        <v>630000</v>
      </c>
      <c r="G1709" s="825">
        <f>SUM(G1710:G1712)</f>
        <v>630000</v>
      </c>
      <c r="H1709" s="963">
        <f t="shared" si="67"/>
        <v>1</v>
      </c>
    </row>
    <row r="1710" spans="1:8" ht="16.5" customHeight="1">
      <c r="A1710" s="934"/>
      <c r="B1710" s="1361"/>
      <c r="C1710" s="1361"/>
      <c r="D1710" s="1063" t="s">
        <v>398</v>
      </c>
      <c r="E1710" s="1031" t="s">
        <v>587</v>
      </c>
      <c r="F1710" s="835">
        <v>526580</v>
      </c>
      <c r="G1710" s="825">
        <v>526580</v>
      </c>
      <c r="H1710" s="963">
        <f t="shared" si="67"/>
        <v>1</v>
      </c>
    </row>
    <row r="1711" spans="1:8" ht="16.5" customHeight="1">
      <c r="A1711" s="934"/>
      <c r="B1711" s="1361"/>
      <c r="C1711" s="1361"/>
      <c r="D1711" s="964" t="s">
        <v>400</v>
      </c>
      <c r="E1711" s="965" t="s">
        <v>589</v>
      </c>
      <c r="F1711" s="835">
        <v>90519</v>
      </c>
      <c r="G1711" s="825">
        <v>90519</v>
      </c>
      <c r="H1711" s="963">
        <f t="shared" si="67"/>
        <v>1</v>
      </c>
    </row>
    <row r="1712" spans="1:8" ht="16.5" customHeight="1">
      <c r="A1712" s="934"/>
      <c r="B1712" s="1368"/>
      <c r="C1712" s="1368"/>
      <c r="D1712" s="964" t="s">
        <v>401</v>
      </c>
      <c r="E1712" s="965" t="s">
        <v>590</v>
      </c>
      <c r="F1712" s="835">
        <v>12901</v>
      </c>
      <c r="G1712" s="825">
        <v>12901</v>
      </c>
      <c r="H1712" s="963">
        <f t="shared" si="67"/>
        <v>1</v>
      </c>
    </row>
    <row r="1713" spans="1:8" ht="16.5" customHeight="1">
      <c r="A1713" s="934"/>
      <c r="B1713" s="1368"/>
      <c r="C1713" s="1368"/>
      <c r="D1713" s="969"/>
      <c r="E1713" s="846"/>
      <c r="F1713" s="846"/>
      <c r="G1713" s="846"/>
      <c r="H1713" s="847"/>
    </row>
    <row r="1714" spans="1:8" ht="16.5" customHeight="1">
      <c r="A1714" s="934"/>
      <c r="B1714" s="1368"/>
      <c r="C1714" s="1368"/>
      <c r="D1714" s="1500" t="s">
        <v>592</v>
      </c>
      <c r="E1714" s="1501"/>
      <c r="F1714" s="835">
        <f>SUM(F1715:F1716)</f>
        <v>6340</v>
      </c>
      <c r="G1714" s="825">
        <f>SUM(G1715:G1716)</f>
        <v>6340</v>
      </c>
      <c r="H1714" s="963">
        <f t="shared" si="67"/>
        <v>1</v>
      </c>
    </row>
    <row r="1715" spans="1:8" ht="16.5" customHeight="1">
      <c r="A1715" s="934"/>
      <c r="B1715" s="1368"/>
      <c r="C1715" s="1368"/>
      <c r="D1715" s="972" t="s">
        <v>404</v>
      </c>
      <c r="E1715" s="965" t="s">
        <v>594</v>
      </c>
      <c r="F1715" s="835">
        <v>3690</v>
      </c>
      <c r="G1715" s="825">
        <v>3690</v>
      </c>
      <c r="H1715" s="963">
        <f t="shared" si="67"/>
        <v>1</v>
      </c>
    </row>
    <row r="1716" spans="1:8" ht="16.5" customHeight="1">
      <c r="A1716" s="934"/>
      <c r="B1716" s="1368"/>
      <c r="C1716" s="1368"/>
      <c r="D1716" s="860" t="s">
        <v>690</v>
      </c>
      <c r="E1716" s="971" t="s">
        <v>694</v>
      </c>
      <c r="F1716" s="835">
        <v>2650</v>
      </c>
      <c r="G1716" s="825">
        <v>2650</v>
      </c>
      <c r="H1716" s="963">
        <f t="shared" si="67"/>
        <v>1</v>
      </c>
    </row>
    <row r="1717" spans="1:8" ht="16.5" customHeight="1">
      <c r="A1717" s="934"/>
      <c r="B1717" s="1368"/>
      <c r="C1717" s="1368"/>
      <c r="D1717" s="969"/>
      <c r="E1717" s="846"/>
      <c r="F1717" s="846"/>
      <c r="G1717" s="846"/>
      <c r="H1717" s="847"/>
    </row>
    <row r="1718" spans="1:8" ht="16.5" customHeight="1">
      <c r="A1718" s="934"/>
      <c r="B1718" s="1368"/>
      <c r="C1718" s="1368"/>
      <c r="D1718" s="1527" t="s">
        <v>616</v>
      </c>
      <c r="E1718" s="1528"/>
      <c r="F1718" s="841">
        <f>SUM(F1719)</f>
        <v>119848</v>
      </c>
      <c r="G1718" s="842">
        <f>SUM(G1719)</f>
        <v>110185</v>
      </c>
      <c r="H1718" s="962">
        <f t="shared" si="67"/>
        <v>0.9193728723049196</v>
      </c>
    </row>
    <row r="1719" spans="1:8" ht="16.5" customHeight="1">
      <c r="A1719" s="934"/>
      <c r="B1719" s="1368"/>
      <c r="C1719" s="1368"/>
      <c r="D1719" s="1508" t="s">
        <v>617</v>
      </c>
      <c r="E1719" s="1509"/>
      <c r="F1719" s="835">
        <f>SUM(F1720)</f>
        <v>119848</v>
      </c>
      <c r="G1719" s="825">
        <f>SUM(G1720)</f>
        <v>110185</v>
      </c>
      <c r="H1719" s="963">
        <f t="shared" si="67"/>
        <v>0.9193728723049196</v>
      </c>
    </row>
    <row r="1720" spans="1:8" ht="16.5" customHeight="1">
      <c r="A1720" s="934"/>
      <c r="B1720" s="1392"/>
      <c r="C1720" s="1392"/>
      <c r="D1720" s="972" t="s">
        <v>421</v>
      </c>
      <c r="E1720" s="965" t="s">
        <v>618</v>
      </c>
      <c r="F1720" s="835">
        <v>119848</v>
      </c>
      <c r="G1720" s="825">
        <v>110185</v>
      </c>
      <c r="H1720" s="963">
        <f t="shared" si="67"/>
        <v>0.9193728723049196</v>
      </c>
    </row>
    <row r="1721" spans="1:8" ht="19.5" customHeight="1">
      <c r="A1721" s="934"/>
      <c r="B1721" s="1494" t="s">
        <v>499</v>
      </c>
      <c r="C1721" s="1494"/>
      <c r="D1721" s="1495" t="s">
        <v>371</v>
      </c>
      <c r="E1721" s="1496"/>
      <c r="F1721" s="844">
        <f aca="true" t="shared" si="69" ref="F1721:G1723">F1722</f>
        <v>2000</v>
      </c>
      <c r="G1721" s="811">
        <f t="shared" si="69"/>
        <v>2000</v>
      </c>
      <c r="H1721" s="961">
        <f t="shared" si="67"/>
        <v>1</v>
      </c>
    </row>
    <row r="1722" spans="1:8" ht="16.5" customHeight="1">
      <c r="A1722" s="934"/>
      <c r="B1722" s="1531"/>
      <c r="C1722" s="1531"/>
      <c r="D1722" s="1502" t="s">
        <v>585</v>
      </c>
      <c r="E1722" s="1503"/>
      <c r="F1722" s="841">
        <f t="shared" si="69"/>
        <v>2000</v>
      </c>
      <c r="G1722" s="842">
        <f t="shared" si="69"/>
        <v>2000</v>
      </c>
      <c r="H1722" s="962">
        <f t="shared" si="67"/>
        <v>1</v>
      </c>
    </row>
    <row r="1723" spans="1:8" ht="16.5" customHeight="1">
      <c r="A1723" s="934"/>
      <c r="B1723" s="1361"/>
      <c r="C1723" s="1361"/>
      <c r="D1723" s="1573" t="s">
        <v>586</v>
      </c>
      <c r="E1723" s="1574"/>
      <c r="F1723" s="835">
        <f t="shared" si="69"/>
        <v>2000</v>
      </c>
      <c r="G1723" s="825">
        <f t="shared" si="69"/>
        <v>2000</v>
      </c>
      <c r="H1723" s="963">
        <f t="shared" si="67"/>
        <v>1</v>
      </c>
    </row>
    <row r="1724" spans="1:8" ht="16.5" customHeight="1">
      <c r="A1724" s="934"/>
      <c r="B1724" s="1361"/>
      <c r="C1724" s="1361"/>
      <c r="D1724" s="1579" t="s">
        <v>397</v>
      </c>
      <c r="E1724" s="1580"/>
      <c r="F1724" s="835">
        <f>SUM(F1725:F1727)</f>
        <v>2000</v>
      </c>
      <c r="G1724" s="825">
        <f>SUM(G1725:G1727)</f>
        <v>2000</v>
      </c>
      <c r="H1724" s="963">
        <f t="shared" si="67"/>
        <v>1</v>
      </c>
    </row>
    <row r="1725" spans="1:8" ht="16.5" customHeight="1">
      <c r="A1725" s="934"/>
      <c r="B1725" s="1361"/>
      <c r="C1725" s="1361"/>
      <c r="D1725" s="964" t="s">
        <v>398</v>
      </c>
      <c r="E1725" s="965" t="s">
        <v>587</v>
      </c>
      <c r="F1725" s="835">
        <v>1672</v>
      </c>
      <c r="G1725" s="825">
        <v>1672</v>
      </c>
      <c r="H1725" s="963">
        <f t="shared" si="67"/>
        <v>1</v>
      </c>
    </row>
    <row r="1726" spans="1:8" ht="16.5" customHeight="1">
      <c r="A1726" s="934"/>
      <c r="B1726" s="1361"/>
      <c r="C1726" s="1361"/>
      <c r="D1726" s="964" t="s">
        <v>400</v>
      </c>
      <c r="E1726" s="965" t="s">
        <v>589</v>
      </c>
      <c r="F1726" s="835">
        <v>287</v>
      </c>
      <c r="G1726" s="825">
        <v>287</v>
      </c>
      <c r="H1726" s="963">
        <f t="shared" si="67"/>
        <v>1</v>
      </c>
    </row>
    <row r="1727" spans="1:8" ht="16.5" customHeight="1">
      <c r="A1727" s="934"/>
      <c r="B1727" s="1392"/>
      <c r="C1727" s="1392"/>
      <c r="D1727" s="964" t="s">
        <v>401</v>
      </c>
      <c r="E1727" s="965" t="s">
        <v>590</v>
      </c>
      <c r="F1727" s="835">
        <v>41</v>
      </c>
      <c r="G1727" s="825">
        <v>41</v>
      </c>
      <c r="H1727" s="963">
        <f t="shared" si="67"/>
        <v>1</v>
      </c>
    </row>
    <row r="1728" spans="1:8" ht="31.5" customHeight="1">
      <c r="A1728" s="934"/>
      <c r="B1728" s="1494" t="s">
        <v>500</v>
      </c>
      <c r="C1728" s="1494"/>
      <c r="D1728" s="1035"/>
      <c r="E1728" s="1036" t="s">
        <v>501</v>
      </c>
      <c r="F1728" s="844">
        <f>F1729</f>
        <v>218987</v>
      </c>
      <c r="G1728" s="811">
        <f>G1729</f>
        <v>169989</v>
      </c>
      <c r="H1728" s="961">
        <f t="shared" si="67"/>
        <v>0.7762515583116806</v>
      </c>
    </row>
    <row r="1729" spans="1:8" ht="16.5" customHeight="1">
      <c r="A1729" s="934"/>
      <c r="B1729" s="827"/>
      <c r="C1729" s="1531"/>
      <c r="D1729" s="1502" t="s">
        <v>585</v>
      </c>
      <c r="E1729" s="1503"/>
      <c r="F1729" s="841">
        <f>F1730</f>
        <v>218987</v>
      </c>
      <c r="G1729" s="842">
        <f>G1730</f>
        <v>169989</v>
      </c>
      <c r="H1729" s="962">
        <f t="shared" si="67"/>
        <v>0.7762515583116806</v>
      </c>
    </row>
    <row r="1730" spans="1:8" ht="16.5" customHeight="1">
      <c r="A1730" s="934"/>
      <c r="B1730" s="827"/>
      <c r="C1730" s="1361"/>
      <c r="D1730" s="1573" t="s">
        <v>586</v>
      </c>
      <c r="E1730" s="1574"/>
      <c r="F1730" s="1060">
        <f>SUM(F1731)</f>
        <v>218987</v>
      </c>
      <c r="G1730" s="1061">
        <f>SUM(G1731)</f>
        <v>169989</v>
      </c>
      <c r="H1730" s="1064">
        <f t="shared" si="67"/>
        <v>0.7762515583116806</v>
      </c>
    </row>
    <row r="1731" spans="1:8" ht="16.5" customHeight="1">
      <c r="A1731" s="934"/>
      <c r="B1731" s="827"/>
      <c r="C1731" s="1361"/>
      <c r="D1731" s="1500" t="s">
        <v>592</v>
      </c>
      <c r="E1731" s="1501"/>
      <c r="F1731" s="865">
        <f>SUM(F1732:F1732)</f>
        <v>218987</v>
      </c>
      <c r="G1731" s="820">
        <f>SUM(G1732:G1732)</f>
        <v>169989</v>
      </c>
      <c r="H1731" s="1065">
        <f t="shared" si="67"/>
        <v>0.7762515583116806</v>
      </c>
    </row>
    <row r="1732" spans="1:8" ht="16.5" customHeight="1">
      <c r="A1732" s="934"/>
      <c r="B1732" s="945"/>
      <c r="C1732" s="1394"/>
      <c r="D1732" s="964" t="s">
        <v>408</v>
      </c>
      <c r="E1732" s="965" t="s">
        <v>598</v>
      </c>
      <c r="F1732" s="835">
        <v>218987</v>
      </c>
      <c r="G1732" s="825">
        <v>169989</v>
      </c>
      <c r="H1732" s="963">
        <f t="shared" si="67"/>
        <v>0.7762515583116806</v>
      </c>
    </row>
    <row r="1733" spans="1:8" ht="16.5" customHeight="1">
      <c r="A1733" s="934"/>
      <c r="B1733" s="1494" t="s">
        <v>903</v>
      </c>
      <c r="C1733" s="1494"/>
      <c r="D1733" s="1035"/>
      <c r="E1733" s="1036" t="s">
        <v>15</v>
      </c>
      <c r="F1733" s="844">
        <f>F1734</f>
        <v>75000</v>
      </c>
      <c r="G1733" s="811">
        <f>G1734</f>
        <v>54145</v>
      </c>
      <c r="H1733" s="961">
        <f t="shared" si="67"/>
        <v>0.7219333333333333</v>
      </c>
    </row>
    <row r="1734" spans="1:8" ht="16.5" customHeight="1">
      <c r="A1734" s="934"/>
      <c r="B1734" s="1531"/>
      <c r="C1734" s="1531"/>
      <c r="D1734" s="1502" t="s">
        <v>585</v>
      </c>
      <c r="E1734" s="1503"/>
      <c r="F1734" s="841">
        <f>SUM(F1735)</f>
        <v>75000</v>
      </c>
      <c r="G1734" s="842">
        <f>SUM(G1735)</f>
        <v>54145</v>
      </c>
      <c r="H1734" s="962">
        <f t="shared" si="67"/>
        <v>0.7219333333333333</v>
      </c>
    </row>
    <row r="1735" spans="1:8" ht="16.5" customHeight="1">
      <c r="A1735" s="934"/>
      <c r="B1735" s="1361"/>
      <c r="C1735" s="1361"/>
      <c r="D1735" s="1573" t="s">
        <v>586</v>
      </c>
      <c r="E1735" s="1574"/>
      <c r="F1735" s="835">
        <f>F1736</f>
        <v>75000</v>
      </c>
      <c r="G1735" s="825">
        <f>G1736</f>
        <v>54145</v>
      </c>
      <c r="H1735" s="963">
        <f t="shared" si="67"/>
        <v>0.7219333333333333</v>
      </c>
    </row>
    <row r="1736" spans="1:8" ht="16.5" customHeight="1">
      <c r="A1736" s="934"/>
      <c r="B1736" s="1361"/>
      <c r="C1736" s="1361"/>
      <c r="D1736" s="1584" t="s">
        <v>592</v>
      </c>
      <c r="E1736" s="1585"/>
      <c r="F1736" s="835">
        <f>SUM(F1737:F1738)</f>
        <v>75000</v>
      </c>
      <c r="G1736" s="825">
        <f>SUM(G1737:G1738)</f>
        <v>54145</v>
      </c>
      <c r="H1736" s="963">
        <f t="shared" si="67"/>
        <v>0.7219333333333333</v>
      </c>
    </row>
    <row r="1737" spans="1:8" ht="16.5" customHeight="1">
      <c r="A1737" s="934"/>
      <c r="B1737" s="1361"/>
      <c r="C1737" s="1361"/>
      <c r="D1737" s="964" t="s">
        <v>404</v>
      </c>
      <c r="E1737" s="965" t="s">
        <v>594</v>
      </c>
      <c r="F1737" s="985">
        <v>23800</v>
      </c>
      <c r="G1737" s="996">
        <v>23800</v>
      </c>
      <c r="H1737" s="963">
        <f t="shared" si="67"/>
        <v>1</v>
      </c>
    </row>
    <row r="1738" spans="1:8" ht="16.5" customHeight="1">
      <c r="A1738" s="934"/>
      <c r="B1738" s="1361"/>
      <c r="C1738" s="1361"/>
      <c r="D1738" s="972" t="s">
        <v>408</v>
      </c>
      <c r="E1738" s="973" t="s">
        <v>598</v>
      </c>
      <c r="F1738" s="985">
        <v>51200</v>
      </c>
      <c r="G1738" s="996">
        <v>30345</v>
      </c>
      <c r="H1738" s="987">
        <f t="shared" si="67"/>
        <v>0.59267578125</v>
      </c>
    </row>
    <row r="1739" spans="1:8" ht="16.5" customHeight="1">
      <c r="A1739" s="873" t="s">
        <v>23</v>
      </c>
      <c r="B1739" s="1529"/>
      <c r="C1739" s="1529"/>
      <c r="D1739" s="1417" t="s">
        <v>904</v>
      </c>
      <c r="E1739" s="1530"/>
      <c r="F1739" s="874">
        <f>F1740+F1748+F1756+F1765+F1775+F1779+F1788+F1797+F1808+F1818+F1826</f>
        <v>71329646</v>
      </c>
      <c r="G1739" s="875">
        <f>SUM(G1740,G1748,G1756,G1765,G1775,G1779,G1788,G1797,G1808,G1818,G1826)</f>
        <v>68824461</v>
      </c>
      <c r="H1739" s="1008">
        <f t="shared" si="67"/>
        <v>0.9648787686399004</v>
      </c>
    </row>
    <row r="1740" spans="1:8" ht="16.5" customHeight="1">
      <c r="A1740" s="934"/>
      <c r="B1740" s="1419" t="s">
        <v>905</v>
      </c>
      <c r="C1740" s="1419"/>
      <c r="D1740" s="1407" t="s">
        <v>906</v>
      </c>
      <c r="E1740" s="1408"/>
      <c r="F1740" s="877">
        <f>F1741</f>
        <v>798600</v>
      </c>
      <c r="G1740" s="878">
        <f>G1741</f>
        <v>798300</v>
      </c>
      <c r="H1740" s="880">
        <f t="shared" si="67"/>
        <v>0.9996243425995492</v>
      </c>
    </row>
    <row r="1741" spans="1:8" ht="16.5" customHeight="1">
      <c r="A1741" s="934"/>
      <c r="B1741" s="1531"/>
      <c r="C1741" s="1531"/>
      <c r="D1741" s="1502" t="s">
        <v>585</v>
      </c>
      <c r="E1741" s="1503"/>
      <c r="F1741" s="841">
        <f>F1742+F1745</f>
        <v>798600</v>
      </c>
      <c r="G1741" s="842">
        <f>G1742+G1745</f>
        <v>798300</v>
      </c>
      <c r="H1741" s="962">
        <f t="shared" si="67"/>
        <v>0.9996243425995492</v>
      </c>
    </row>
    <row r="1742" spans="1:8" ht="16.5" customHeight="1">
      <c r="A1742" s="934"/>
      <c r="B1742" s="1361"/>
      <c r="C1742" s="1361"/>
      <c r="D1742" s="1504" t="s">
        <v>789</v>
      </c>
      <c r="E1742" s="1505"/>
      <c r="F1742" s="835">
        <f>F1743</f>
        <v>600400</v>
      </c>
      <c r="G1742" s="825">
        <f>G1743</f>
        <v>600100</v>
      </c>
      <c r="H1742" s="963">
        <f t="shared" si="67"/>
        <v>0.9995003331112592</v>
      </c>
    </row>
    <row r="1743" spans="1:8" ht="56.25" customHeight="1">
      <c r="A1743" s="934"/>
      <c r="B1743" s="1361"/>
      <c r="C1743" s="1361"/>
      <c r="D1743" s="964" t="s">
        <v>175</v>
      </c>
      <c r="E1743" s="965" t="s">
        <v>645</v>
      </c>
      <c r="F1743" s="835">
        <v>600400</v>
      </c>
      <c r="G1743" s="825">
        <v>600100</v>
      </c>
      <c r="H1743" s="963">
        <f t="shared" si="67"/>
        <v>0.9995003331112592</v>
      </c>
    </row>
    <row r="1744" spans="1:8" ht="16.5" customHeight="1">
      <c r="A1744" s="934"/>
      <c r="B1744" s="1361"/>
      <c r="C1744" s="1361"/>
      <c r="D1744" s="1469"/>
      <c r="E1744" s="1368"/>
      <c r="F1744" s="1368"/>
      <c r="G1744" s="1368"/>
      <c r="H1744" s="1380"/>
    </row>
    <row r="1745" spans="1:8" ht="16.5" customHeight="1">
      <c r="A1745" s="934"/>
      <c r="B1745" s="1361"/>
      <c r="C1745" s="1361"/>
      <c r="D1745" s="1508" t="s">
        <v>614</v>
      </c>
      <c r="E1745" s="1509"/>
      <c r="F1745" s="835">
        <f>SUM(F1746:F1747)</f>
        <v>198200</v>
      </c>
      <c r="G1745" s="825">
        <f>SUM(G1746:G1747)</f>
        <v>198200</v>
      </c>
      <c r="H1745" s="963">
        <f aca="true" t="shared" si="70" ref="H1745:H1808">G1745/F1745</f>
        <v>1</v>
      </c>
    </row>
    <row r="1746" spans="1:8" ht="16.5" customHeight="1">
      <c r="A1746" s="934"/>
      <c r="B1746" s="1361"/>
      <c r="C1746" s="1361"/>
      <c r="D1746" s="964" t="s">
        <v>816</v>
      </c>
      <c r="E1746" s="965" t="s">
        <v>817</v>
      </c>
      <c r="F1746" s="835">
        <v>174000</v>
      </c>
      <c r="G1746" s="825">
        <v>174000</v>
      </c>
      <c r="H1746" s="963">
        <f t="shared" si="70"/>
        <v>1</v>
      </c>
    </row>
    <row r="1747" spans="1:8" ht="16.5" customHeight="1">
      <c r="A1747" s="934"/>
      <c r="B1747" s="1394"/>
      <c r="C1747" s="1394"/>
      <c r="D1747" s="964" t="s">
        <v>825</v>
      </c>
      <c r="E1747" s="965" t="s">
        <v>826</v>
      </c>
      <c r="F1747" s="835">
        <v>24200</v>
      </c>
      <c r="G1747" s="825">
        <v>24200</v>
      </c>
      <c r="H1747" s="963">
        <f t="shared" si="70"/>
        <v>1</v>
      </c>
    </row>
    <row r="1748" spans="1:8" ht="16.5" customHeight="1">
      <c r="A1748" s="934"/>
      <c r="B1748" s="1494" t="s">
        <v>907</v>
      </c>
      <c r="C1748" s="1494"/>
      <c r="D1748" s="1495" t="s">
        <v>908</v>
      </c>
      <c r="E1748" s="1496"/>
      <c r="F1748" s="844">
        <f>F1749+F1753</f>
        <v>4787056</v>
      </c>
      <c r="G1748" s="811">
        <f>G1749+G1753</f>
        <v>4771760</v>
      </c>
      <c r="H1748" s="961">
        <f t="shared" si="70"/>
        <v>0.9968047167194201</v>
      </c>
    </row>
    <row r="1749" spans="1:8" ht="16.5" customHeight="1">
      <c r="A1749" s="934"/>
      <c r="B1749" s="1531"/>
      <c r="C1749" s="1531"/>
      <c r="D1749" s="1502" t="s">
        <v>585</v>
      </c>
      <c r="E1749" s="1503"/>
      <c r="F1749" s="841">
        <f>F1750</f>
        <v>4717056</v>
      </c>
      <c r="G1749" s="842">
        <f>G1750</f>
        <v>4713279</v>
      </c>
      <c r="H1749" s="962">
        <f t="shared" si="70"/>
        <v>0.9991992887088896</v>
      </c>
    </row>
    <row r="1750" spans="1:8" ht="16.5" customHeight="1">
      <c r="A1750" s="934"/>
      <c r="B1750" s="1361"/>
      <c r="C1750" s="1361"/>
      <c r="D1750" s="1504" t="s">
        <v>789</v>
      </c>
      <c r="E1750" s="1505"/>
      <c r="F1750" s="835">
        <f>SUM(F1751:F1752)</f>
        <v>4717056</v>
      </c>
      <c r="G1750" s="825">
        <f>SUM(G1751:G1752)</f>
        <v>4713279</v>
      </c>
      <c r="H1750" s="963">
        <f t="shared" si="70"/>
        <v>0.9991992887088896</v>
      </c>
    </row>
    <row r="1751" spans="1:8" ht="16.5" customHeight="1">
      <c r="A1751" s="934"/>
      <c r="B1751" s="1361"/>
      <c r="C1751" s="1361"/>
      <c r="D1751" s="964" t="s">
        <v>502</v>
      </c>
      <c r="E1751" s="965" t="s">
        <v>909</v>
      </c>
      <c r="F1751" s="835">
        <v>4507056</v>
      </c>
      <c r="G1751" s="825">
        <v>4503279</v>
      </c>
      <c r="H1751" s="963">
        <f t="shared" si="70"/>
        <v>0.999161980680959</v>
      </c>
    </row>
    <row r="1752" spans="1:8" ht="25.5" customHeight="1">
      <c r="A1752" s="934"/>
      <c r="B1752" s="1361"/>
      <c r="C1752" s="1361"/>
      <c r="D1752" s="964" t="s">
        <v>503</v>
      </c>
      <c r="E1752" s="965" t="s">
        <v>910</v>
      </c>
      <c r="F1752" s="835">
        <v>210000</v>
      </c>
      <c r="G1752" s="825">
        <v>210000</v>
      </c>
      <c r="H1752" s="963">
        <f t="shared" si="70"/>
        <v>1</v>
      </c>
    </row>
    <row r="1753" spans="1:8" ht="15.75" customHeight="1">
      <c r="A1753" s="934"/>
      <c r="B1753" s="1361"/>
      <c r="C1753" s="1361"/>
      <c r="D1753" s="1527" t="s">
        <v>616</v>
      </c>
      <c r="E1753" s="1528"/>
      <c r="F1753" s="841">
        <f>F1754</f>
        <v>70000</v>
      </c>
      <c r="G1753" s="842">
        <f>G1754</f>
        <v>58481</v>
      </c>
      <c r="H1753" s="962">
        <f>G1753/F1753</f>
        <v>0.8354428571428572</v>
      </c>
    </row>
    <row r="1754" spans="1:8" ht="18" customHeight="1">
      <c r="A1754" s="934"/>
      <c r="B1754" s="1361"/>
      <c r="C1754" s="1361"/>
      <c r="D1754" s="1508" t="s">
        <v>617</v>
      </c>
      <c r="E1754" s="1509"/>
      <c r="F1754" s="835">
        <f>F1755</f>
        <v>70000</v>
      </c>
      <c r="G1754" s="825">
        <f>G1755</f>
        <v>58481</v>
      </c>
      <c r="H1754" s="963">
        <f>G1754/F1754</f>
        <v>0.8354428571428572</v>
      </c>
    </row>
    <row r="1755" spans="1:8" ht="25.5" customHeight="1">
      <c r="A1755" s="934"/>
      <c r="B1755" s="1394"/>
      <c r="C1755" s="1394"/>
      <c r="D1755" s="964" t="s">
        <v>481</v>
      </c>
      <c r="E1755" s="965" t="s">
        <v>832</v>
      </c>
      <c r="F1755" s="835">
        <v>70000</v>
      </c>
      <c r="G1755" s="825">
        <v>58481</v>
      </c>
      <c r="H1755" s="963">
        <f>G1755/F1755</f>
        <v>0.8354428571428572</v>
      </c>
    </row>
    <row r="1756" spans="1:8" ht="16.5" customHeight="1">
      <c r="A1756" s="934"/>
      <c r="B1756" s="1494" t="s">
        <v>911</v>
      </c>
      <c r="C1756" s="1494"/>
      <c r="D1756" s="1495" t="s">
        <v>377</v>
      </c>
      <c r="E1756" s="1496"/>
      <c r="F1756" s="844">
        <f>SUM(F1757,F1762)</f>
        <v>7085282</v>
      </c>
      <c r="G1756" s="811">
        <f>SUM(G1757,G1762)</f>
        <v>7083749</v>
      </c>
      <c r="H1756" s="961">
        <f t="shared" si="70"/>
        <v>0.9997836359935991</v>
      </c>
    </row>
    <row r="1757" spans="1:8" ht="16.5" customHeight="1">
      <c r="A1757" s="934"/>
      <c r="B1757" s="1531"/>
      <c r="C1757" s="1531"/>
      <c r="D1757" s="1502" t="s">
        <v>585</v>
      </c>
      <c r="E1757" s="1503"/>
      <c r="F1757" s="841">
        <f>F1758</f>
        <v>6985648</v>
      </c>
      <c r="G1757" s="842">
        <f>G1758</f>
        <v>6984115</v>
      </c>
      <c r="H1757" s="962">
        <f t="shared" si="70"/>
        <v>0.9997805500649332</v>
      </c>
    </row>
    <row r="1758" spans="1:8" ht="16.5" customHeight="1">
      <c r="A1758" s="934"/>
      <c r="B1758" s="1361"/>
      <c r="C1758" s="1361"/>
      <c r="D1758" s="1504" t="s">
        <v>789</v>
      </c>
      <c r="E1758" s="1505"/>
      <c r="F1758" s="835">
        <f>SUM(F1759:F1760)</f>
        <v>6985648</v>
      </c>
      <c r="G1758" s="825">
        <f>SUM(G1759:G1760)</f>
        <v>6984115</v>
      </c>
      <c r="H1758" s="963">
        <f t="shared" si="70"/>
        <v>0.9997805500649332</v>
      </c>
    </row>
    <row r="1759" spans="1:8" ht="16.5" customHeight="1">
      <c r="A1759" s="934"/>
      <c r="B1759" s="1361"/>
      <c r="C1759" s="1361"/>
      <c r="D1759" s="964" t="s">
        <v>502</v>
      </c>
      <c r="E1759" s="965" t="s">
        <v>909</v>
      </c>
      <c r="F1759" s="835">
        <v>5835282</v>
      </c>
      <c r="G1759" s="825">
        <v>5835282</v>
      </c>
      <c r="H1759" s="963">
        <f t="shared" si="70"/>
        <v>1</v>
      </c>
    </row>
    <row r="1760" spans="1:8" ht="26.25" customHeight="1">
      <c r="A1760" s="934"/>
      <c r="B1760" s="1368"/>
      <c r="C1760" s="1368"/>
      <c r="D1760" s="964" t="s">
        <v>503</v>
      </c>
      <c r="E1760" s="965" t="s">
        <v>910</v>
      </c>
      <c r="F1760" s="835">
        <v>1150366</v>
      </c>
      <c r="G1760" s="825">
        <v>1148833</v>
      </c>
      <c r="H1760" s="963">
        <f t="shared" si="70"/>
        <v>0.9986673806423347</v>
      </c>
    </row>
    <row r="1761" spans="1:8" ht="16.5" customHeight="1">
      <c r="A1761" s="934"/>
      <c r="B1761" s="827"/>
      <c r="C1761" s="827"/>
      <c r="D1761" s="969"/>
      <c r="E1761" s="846"/>
      <c r="F1761" s="846"/>
      <c r="G1761" s="846"/>
      <c r="H1761" s="847"/>
    </row>
    <row r="1762" spans="1:8" ht="16.5" customHeight="1">
      <c r="A1762" s="934"/>
      <c r="B1762" s="827"/>
      <c r="C1762" s="827"/>
      <c r="D1762" s="1527" t="s">
        <v>616</v>
      </c>
      <c r="E1762" s="1528"/>
      <c r="F1762" s="841">
        <f>F1763</f>
        <v>99634</v>
      </c>
      <c r="G1762" s="842">
        <f>G1763</f>
        <v>99634</v>
      </c>
      <c r="H1762" s="962">
        <f t="shared" si="70"/>
        <v>1</v>
      </c>
    </row>
    <row r="1763" spans="1:8" ht="17.25" customHeight="1">
      <c r="A1763" s="934"/>
      <c r="B1763" s="827"/>
      <c r="C1763" s="827"/>
      <c r="D1763" s="1508" t="s">
        <v>617</v>
      </c>
      <c r="E1763" s="1509"/>
      <c r="F1763" s="835">
        <f>F1764</f>
        <v>99634</v>
      </c>
      <c r="G1763" s="825">
        <f>G1764</f>
        <v>99634</v>
      </c>
      <c r="H1763" s="963">
        <f t="shared" si="70"/>
        <v>1</v>
      </c>
    </row>
    <row r="1764" spans="1:8" ht="26.25" customHeight="1">
      <c r="A1764" s="934"/>
      <c r="B1764" s="827"/>
      <c r="C1764" s="827"/>
      <c r="D1764" s="1022" t="s">
        <v>481</v>
      </c>
      <c r="E1764" s="1007" t="s">
        <v>832</v>
      </c>
      <c r="F1764" s="1125">
        <v>99634</v>
      </c>
      <c r="G1764" s="1126">
        <v>99634</v>
      </c>
      <c r="H1764" s="1127">
        <f t="shared" si="70"/>
        <v>1</v>
      </c>
    </row>
    <row r="1765" spans="1:8" ht="16.5" customHeight="1">
      <c r="A1765" s="934"/>
      <c r="B1765" s="1494" t="s">
        <v>912</v>
      </c>
      <c r="C1765" s="1494"/>
      <c r="D1765" s="1454" t="s">
        <v>379</v>
      </c>
      <c r="E1765" s="1455"/>
      <c r="F1765" s="877">
        <f>F1766+F1771</f>
        <v>8105115</v>
      </c>
      <c r="G1765" s="878">
        <f>G1766+G1771</f>
        <v>8061159</v>
      </c>
      <c r="H1765" s="880">
        <f t="shared" si="70"/>
        <v>0.9945767580102195</v>
      </c>
    </row>
    <row r="1766" spans="1:8" ht="16.5" customHeight="1">
      <c r="A1766" s="934"/>
      <c r="B1766" s="1531"/>
      <c r="C1766" s="1531"/>
      <c r="D1766" s="1502" t="s">
        <v>585</v>
      </c>
      <c r="E1766" s="1503"/>
      <c r="F1766" s="841">
        <f>F1767</f>
        <v>5518502</v>
      </c>
      <c r="G1766" s="842">
        <f>G1767</f>
        <v>5518287</v>
      </c>
      <c r="H1766" s="962">
        <f t="shared" si="70"/>
        <v>0.9999610401518383</v>
      </c>
    </row>
    <row r="1767" spans="1:8" ht="16.5" customHeight="1">
      <c r="A1767" s="934"/>
      <c r="B1767" s="1361"/>
      <c r="C1767" s="1361"/>
      <c r="D1767" s="1504" t="s">
        <v>789</v>
      </c>
      <c r="E1767" s="1505"/>
      <c r="F1767" s="835">
        <f>SUM(F1768:F1769)</f>
        <v>5518502</v>
      </c>
      <c r="G1767" s="825">
        <f>SUM(G1768:G1769)</f>
        <v>5518287</v>
      </c>
      <c r="H1767" s="963">
        <f t="shared" si="70"/>
        <v>0.9999610401518383</v>
      </c>
    </row>
    <row r="1768" spans="1:8" ht="16.5" customHeight="1">
      <c r="A1768" s="934"/>
      <c r="B1768" s="1361"/>
      <c r="C1768" s="1361"/>
      <c r="D1768" s="964" t="s">
        <v>502</v>
      </c>
      <c r="E1768" s="965" t="s">
        <v>909</v>
      </c>
      <c r="F1768" s="835">
        <v>5025858</v>
      </c>
      <c r="G1768" s="825">
        <v>5025858</v>
      </c>
      <c r="H1768" s="963">
        <f t="shared" si="70"/>
        <v>1</v>
      </c>
    </row>
    <row r="1769" spans="1:8" ht="24.75" customHeight="1">
      <c r="A1769" s="934"/>
      <c r="B1769" s="1368"/>
      <c r="C1769" s="1368"/>
      <c r="D1769" s="964" t="s">
        <v>503</v>
      </c>
      <c r="E1769" s="965" t="s">
        <v>910</v>
      </c>
      <c r="F1769" s="835">
        <v>492644</v>
      </c>
      <c r="G1769" s="825">
        <v>492429</v>
      </c>
      <c r="H1769" s="963">
        <f t="shared" si="70"/>
        <v>0.9995635793798362</v>
      </c>
    </row>
    <row r="1770" spans="1:8" ht="16.5" customHeight="1">
      <c r="A1770" s="934"/>
      <c r="B1770" s="827"/>
      <c r="C1770" s="827"/>
      <c r="D1770" s="1469"/>
      <c r="E1770" s="1368"/>
      <c r="F1770" s="1368"/>
      <c r="G1770" s="825"/>
      <c r="H1770" s="963"/>
    </row>
    <row r="1771" spans="1:8" ht="16.5" customHeight="1">
      <c r="A1771" s="934"/>
      <c r="B1771" s="827"/>
      <c r="C1771" s="827"/>
      <c r="D1771" s="1527" t="s">
        <v>616</v>
      </c>
      <c r="E1771" s="1528"/>
      <c r="F1771" s="841">
        <f>F1772</f>
        <v>2586613</v>
      </c>
      <c r="G1771" s="842">
        <f>G1772</f>
        <v>2542872</v>
      </c>
      <c r="H1771" s="962">
        <f t="shared" si="70"/>
        <v>0.983089468737689</v>
      </c>
    </row>
    <row r="1772" spans="1:8" ht="16.5" customHeight="1">
      <c r="A1772" s="934"/>
      <c r="B1772" s="827"/>
      <c r="C1772" s="827"/>
      <c r="D1772" s="1551" t="s">
        <v>617</v>
      </c>
      <c r="E1772" s="1509"/>
      <c r="F1772" s="835">
        <f>SUM(F1773:F1774)</f>
        <v>2586613</v>
      </c>
      <c r="G1772" s="825">
        <f>SUM(G1773:G1774)</f>
        <v>2542872</v>
      </c>
      <c r="H1772" s="963">
        <f t="shared" si="70"/>
        <v>0.983089468737689</v>
      </c>
    </row>
    <row r="1773" spans="1:8" ht="60" customHeight="1">
      <c r="A1773" s="934"/>
      <c r="B1773" s="827"/>
      <c r="C1773" s="827"/>
      <c r="D1773" s="860" t="s">
        <v>654</v>
      </c>
      <c r="E1773" s="1066" t="s">
        <v>913</v>
      </c>
      <c r="F1773" s="835">
        <v>2210756</v>
      </c>
      <c r="G1773" s="825">
        <v>2169867</v>
      </c>
      <c r="H1773" s="963">
        <f t="shared" si="70"/>
        <v>0.9815045170068519</v>
      </c>
    </row>
    <row r="1774" spans="1:8" ht="37.5" customHeight="1">
      <c r="A1774" s="934"/>
      <c r="B1774" s="1368"/>
      <c r="C1774" s="1368"/>
      <c r="D1774" s="836" t="s">
        <v>481</v>
      </c>
      <c r="E1774" s="965" t="s">
        <v>832</v>
      </c>
      <c r="F1774" s="835">
        <v>375857</v>
      </c>
      <c r="G1774" s="825">
        <v>373005</v>
      </c>
      <c r="H1774" s="963">
        <f t="shared" si="70"/>
        <v>0.9924120077582698</v>
      </c>
    </row>
    <row r="1775" spans="1:8" ht="16.5" customHeight="1">
      <c r="A1775" s="934"/>
      <c r="B1775" s="1494" t="s">
        <v>914</v>
      </c>
      <c r="C1775" s="1494"/>
      <c r="D1775" s="1495" t="s">
        <v>915</v>
      </c>
      <c r="E1775" s="1496"/>
      <c r="F1775" s="844">
        <f aca="true" t="shared" si="71" ref="F1775:G1777">F1776</f>
        <v>418527</v>
      </c>
      <c r="G1775" s="811">
        <f t="shared" si="71"/>
        <v>418527</v>
      </c>
      <c r="H1775" s="961">
        <f t="shared" si="70"/>
        <v>1</v>
      </c>
    </row>
    <row r="1776" spans="1:8" ht="16.5" customHeight="1">
      <c r="A1776" s="934"/>
      <c r="B1776" s="1531"/>
      <c r="C1776" s="1531"/>
      <c r="D1776" s="1502" t="s">
        <v>585</v>
      </c>
      <c r="E1776" s="1503"/>
      <c r="F1776" s="841">
        <f t="shared" si="71"/>
        <v>418527</v>
      </c>
      <c r="G1776" s="842">
        <f t="shared" si="71"/>
        <v>418527</v>
      </c>
      <c r="H1776" s="962">
        <f t="shared" si="70"/>
        <v>1</v>
      </c>
    </row>
    <row r="1777" spans="1:8" ht="16.5" customHeight="1">
      <c r="A1777" s="934"/>
      <c r="B1777" s="1361"/>
      <c r="C1777" s="1361"/>
      <c r="D1777" s="1504" t="s">
        <v>789</v>
      </c>
      <c r="E1777" s="1505"/>
      <c r="F1777" s="835">
        <f t="shared" si="71"/>
        <v>418527</v>
      </c>
      <c r="G1777" s="825">
        <f t="shared" si="71"/>
        <v>418527</v>
      </c>
      <c r="H1777" s="963">
        <f t="shared" si="70"/>
        <v>1</v>
      </c>
    </row>
    <row r="1778" spans="1:8" ht="16.5" customHeight="1">
      <c r="A1778" s="934"/>
      <c r="B1778" s="1394"/>
      <c r="C1778" s="1394"/>
      <c r="D1778" s="964" t="s">
        <v>502</v>
      </c>
      <c r="E1778" s="965" t="s">
        <v>909</v>
      </c>
      <c r="F1778" s="835">
        <v>418527</v>
      </c>
      <c r="G1778" s="825">
        <v>418527</v>
      </c>
      <c r="H1778" s="963">
        <f t="shared" si="70"/>
        <v>1</v>
      </c>
    </row>
    <row r="1779" spans="1:8" ht="16.5" customHeight="1">
      <c r="A1779" s="934"/>
      <c r="B1779" s="1586" t="s">
        <v>916</v>
      </c>
      <c r="C1779" s="1586"/>
      <c r="D1779" s="1495" t="s">
        <v>381</v>
      </c>
      <c r="E1779" s="1496"/>
      <c r="F1779" s="844">
        <f>SUM(F1785,F1780)</f>
        <v>1503331</v>
      </c>
      <c r="G1779" s="811">
        <f>SUM(G1785,G1780)</f>
        <v>1502441</v>
      </c>
      <c r="H1779" s="961">
        <f t="shared" si="70"/>
        <v>0.9994079813427649</v>
      </c>
    </row>
    <row r="1780" spans="1:8" ht="16.5" customHeight="1">
      <c r="A1780" s="934"/>
      <c r="B1780" s="1067"/>
      <c r="C1780" s="1067"/>
      <c r="D1780" s="1502" t="s">
        <v>585</v>
      </c>
      <c r="E1780" s="1503"/>
      <c r="F1780" s="841">
        <f>F1781</f>
        <v>1395291</v>
      </c>
      <c r="G1780" s="842">
        <f>G1781</f>
        <v>1394401</v>
      </c>
      <c r="H1780" s="962">
        <f t="shared" si="70"/>
        <v>0.9993621402273791</v>
      </c>
    </row>
    <row r="1781" spans="1:8" ht="16.5" customHeight="1">
      <c r="A1781" s="934"/>
      <c r="B1781" s="886"/>
      <c r="C1781" s="886"/>
      <c r="D1781" s="1504" t="s">
        <v>789</v>
      </c>
      <c r="E1781" s="1505"/>
      <c r="F1781" s="835">
        <f>SUM(F1782:F1783)</f>
        <v>1395291</v>
      </c>
      <c r="G1781" s="825">
        <f>SUM(G1782:G1783)</f>
        <v>1394401</v>
      </c>
      <c r="H1781" s="963">
        <f t="shared" si="70"/>
        <v>0.9993621402273791</v>
      </c>
    </row>
    <row r="1782" spans="1:8" ht="21" customHeight="1">
      <c r="A1782" s="934"/>
      <c r="B1782" s="886"/>
      <c r="C1782" s="886"/>
      <c r="D1782" s="964" t="s">
        <v>502</v>
      </c>
      <c r="E1782" s="965" t="s">
        <v>909</v>
      </c>
      <c r="F1782" s="835">
        <v>1359291</v>
      </c>
      <c r="G1782" s="825">
        <v>1359291</v>
      </c>
      <c r="H1782" s="963">
        <f t="shared" si="70"/>
        <v>1</v>
      </c>
    </row>
    <row r="1783" spans="1:8" ht="25.5">
      <c r="A1783" s="934"/>
      <c r="B1783" s="848"/>
      <c r="C1783" s="848"/>
      <c r="D1783" s="964" t="s">
        <v>503</v>
      </c>
      <c r="E1783" s="965" t="s">
        <v>910</v>
      </c>
      <c r="F1783" s="835">
        <v>36000</v>
      </c>
      <c r="G1783" s="825">
        <v>35110</v>
      </c>
      <c r="H1783" s="963">
        <f t="shared" si="70"/>
        <v>0.9752777777777778</v>
      </c>
    </row>
    <row r="1784" spans="1:8" ht="16.5" customHeight="1">
      <c r="A1784" s="934"/>
      <c r="B1784" s="848"/>
      <c r="C1784" s="848"/>
      <c r="D1784" s="969"/>
      <c r="E1784" s="846"/>
      <c r="F1784" s="846"/>
      <c r="G1784" s="846"/>
      <c r="H1784" s="847"/>
    </row>
    <row r="1785" spans="1:8" ht="16.5" customHeight="1">
      <c r="A1785" s="934"/>
      <c r="B1785" s="848"/>
      <c r="C1785" s="848"/>
      <c r="D1785" s="1527" t="s">
        <v>616</v>
      </c>
      <c r="E1785" s="1528"/>
      <c r="F1785" s="841">
        <f>F1786</f>
        <v>108040</v>
      </c>
      <c r="G1785" s="842">
        <f>G1786</f>
        <v>108040</v>
      </c>
      <c r="H1785" s="962">
        <f t="shared" si="70"/>
        <v>1</v>
      </c>
    </row>
    <row r="1786" spans="1:8" ht="16.5" customHeight="1">
      <c r="A1786" s="934"/>
      <c r="B1786" s="848"/>
      <c r="C1786" s="848"/>
      <c r="D1786" s="1508" t="s">
        <v>617</v>
      </c>
      <c r="E1786" s="1509"/>
      <c r="F1786" s="835">
        <f>F1787</f>
        <v>108040</v>
      </c>
      <c r="G1786" s="825">
        <f>G1787</f>
        <v>108040</v>
      </c>
      <c r="H1786" s="963">
        <f t="shared" si="70"/>
        <v>1</v>
      </c>
    </row>
    <row r="1787" spans="1:8" ht="38.25">
      <c r="A1787" s="934"/>
      <c r="B1787" s="1068"/>
      <c r="C1787" s="1068"/>
      <c r="D1787" s="964" t="s">
        <v>481</v>
      </c>
      <c r="E1787" s="965" t="s">
        <v>832</v>
      </c>
      <c r="F1787" s="835">
        <v>108040</v>
      </c>
      <c r="G1787" s="825">
        <v>108040</v>
      </c>
      <c r="H1787" s="963">
        <f t="shared" si="70"/>
        <v>1</v>
      </c>
    </row>
    <row r="1788" spans="1:8" ht="16.5" customHeight="1">
      <c r="A1788" s="934"/>
      <c r="B1788" s="1466" t="s">
        <v>917</v>
      </c>
      <c r="C1788" s="1466"/>
      <c r="D1788" s="1495" t="s">
        <v>504</v>
      </c>
      <c r="E1788" s="1496"/>
      <c r="F1788" s="844">
        <f>SUM(F1789,F1794)</f>
        <v>7491692</v>
      </c>
      <c r="G1788" s="811">
        <f>SUM(G1789,G1794)</f>
        <v>7491465</v>
      </c>
      <c r="H1788" s="961">
        <f t="shared" si="70"/>
        <v>0.9999696997687572</v>
      </c>
    </row>
    <row r="1789" spans="1:8" ht="16.5" customHeight="1">
      <c r="A1789" s="934"/>
      <c r="B1789" s="1535"/>
      <c r="C1789" s="1535"/>
      <c r="D1789" s="1502" t="s">
        <v>585</v>
      </c>
      <c r="E1789" s="1503"/>
      <c r="F1789" s="841">
        <f>SUM(F1790)</f>
        <v>7009030</v>
      </c>
      <c r="G1789" s="842">
        <f>SUM(G1790)</f>
        <v>7008803</v>
      </c>
      <c r="H1789" s="962">
        <f t="shared" si="70"/>
        <v>0.9999676132075337</v>
      </c>
    </row>
    <row r="1790" spans="1:8" ht="16.5" customHeight="1">
      <c r="A1790" s="934"/>
      <c r="B1790" s="1361"/>
      <c r="C1790" s="1361"/>
      <c r="D1790" s="1504" t="s">
        <v>789</v>
      </c>
      <c r="E1790" s="1505"/>
      <c r="F1790" s="835">
        <f>SUM(F1791:F1792)</f>
        <v>7009030</v>
      </c>
      <c r="G1790" s="825">
        <f>SUM(G1791:G1792)</f>
        <v>7008803</v>
      </c>
      <c r="H1790" s="963">
        <f t="shared" si="70"/>
        <v>0.9999676132075337</v>
      </c>
    </row>
    <row r="1791" spans="1:8" ht="16.5" customHeight="1">
      <c r="A1791" s="934"/>
      <c r="B1791" s="1361"/>
      <c r="C1791" s="1361"/>
      <c r="D1791" s="964" t="s">
        <v>502</v>
      </c>
      <c r="E1791" s="965" t="s">
        <v>909</v>
      </c>
      <c r="F1791" s="835">
        <v>6898030</v>
      </c>
      <c r="G1791" s="825">
        <v>6897838</v>
      </c>
      <c r="H1791" s="963">
        <f t="shared" si="70"/>
        <v>0.9999721659662252</v>
      </c>
    </row>
    <row r="1792" spans="1:8" ht="27" customHeight="1">
      <c r="A1792" s="934"/>
      <c r="B1792" s="1361"/>
      <c r="C1792" s="1361"/>
      <c r="D1792" s="972" t="s">
        <v>503</v>
      </c>
      <c r="E1792" s="973" t="s">
        <v>910</v>
      </c>
      <c r="F1792" s="985">
        <v>111000</v>
      </c>
      <c r="G1792" s="996">
        <v>110965</v>
      </c>
      <c r="H1792" s="987">
        <f t="shared" si="70"/>
        <v>0.9996846846846846</v>
      </c>
    </row>
    <row r="1793" spans="1:8" ht="17.25" customHeight="1">
      <c r="A1793" s="934"/>
      <c r="B1793" s="1361"/>
      <c r="C1793" s="1361"/>
      <c r="D1793" s="870"/>
      <c r="E1793" s="1069"/>
      <c r="F1793" s="1069"/>
      <c r="G1793" s="1069"/>
      <c r="H1793" s="1070"/>
    </row>
    <row r="1794" spans="1:8" ht="16.5" customHeight="1">
      <c r="A1794" s="934"/>
      <c r="B1794" s="1361"/>
      <c r="C1794" s="1361"/>
      <c r="D1794" s="1414" t="s">
        <v>616</v>
      </c>
      <c r="E1794" s="1415"/>
      <c r="F1794" s="813">
        <f>F1795</f>
        <v>482662</v>
      </c>
      <c r="G1794" s="814">
        <f>G1795</f>
        <v>482662</v>
      </c>
      <c r="H1794" s="815">
        <f t="shared" si="70"/>
        <v>1</v>
      </c>
    </row>
    <row r="1795" spans="1:8" ht="18.75" customHeight="1">
      <c r="A1795" s="934"/>
      <c r="B1795" s="1361"/>
      <c r="C1795" s="1361"/>
      <c r="D1795" s="1508" t="s">
        <v>617</v>
      </c>
      <c r="E1795" s="1509"/>
      <c r="F1795" s="835">
        <f>SUM(F1796:F1796)</f>
        <v>482662</v>
      </c>
      <c r="G1795" s="825">
        <f>SUM(G1796:G1796)</f>
        <v>482662</v>
      </c>
      <c r="H1795" s="963">
        <f t="shared" si="70"/>
        <v>1</v>
      </c>
    </row>
    <row r="1796" spans="1:8" ht="39" customHeight="1">
      <c r="A1796" s="934"/>
      <c r="B1796" s="1361"/>
      <c r="C1796" s="1361"/>
      <c r="D1796" s="964" t="s">
        <v>481</v>
      </c>
      <c r="E1796" s="965" t="s">
        <v>832</v>
      </c>
      <c r="F1796" s="835">
        <v>482662</v>
      </c>
      <c r="G1796" s="825">
        <v>482662</v>
      </c>
      <c r="H1796" s="963">
        <f t="shared" si="70"/>
        <v>1</v>
      </c>
    </row>
    <row r="1797" spans="1:8" ht="16.5" customHeight="1">
      <c r="A1797" s="934"/>
      <c r="B1797" s="1549" t="s">
        <v>918</v>
      </c>
      <c r="C1797" s="1549"/>
      <c r="D1797" s="1495" t="s">
        <v>24</v>
      </c>
      <c r="E1797" s="1496"/>
      <c r="F1797" s="844">
        <f>F1798+F1805</f>
        <v>25467171</v>
      </c>
      <c r="G1797" s="811">
        <f>G1798+G1805</f>
        <v>23475223</v>
      </c>
      <c r="H1797" s="961">
        <f t="shared" si="70"/>
        <v>0.921783695566343</v>
      </c>
    </row>
    <row r="1798" spans="1:8" ht="16.5" customHeight="1">
      <c r="A1798" s="934"/>
      <c r="B1798" s="1361"/>
      <c r="C1798" s="1361"/>
      <c r="D1798" s="1502" t="s">
        <v>585</v>
      </c>
      <c r="E1798" s="1503"/>
      <c r="F1798" s="841">
        <f>F1799</f>
        <v>21601471</v>
      </c>
      <c r="G1798" s="842">
        <f>G1799</f>
        <v>21155353</v>
      </c>
      <c r="H1798" s="962">
        <f t="shared" si="70"/>
        <v>0.9793477953422709</v>
      </c>
    </row>
    <row r="1799" spans="1:8" ht="16.5" customHeight="1">
      <c r="A1799" s="934"/>
      <c r="B1799" s="1361"/>
      <c r="C1799" s="1361"/>
      <c r="D1799" s="1504" t="s">
        <v>789</v>
      </c>
      <c r="E1799" s="1505"/>
      <c r="F1799" s="835">
        <f>SUM(F1800:F1803)</f>
        <v>21601471</v>
      </c>
      <c r="G1799" s="825">
        <f>SUM(G1800:G1803)</f>
        <v>21155353</v>
      </c>
      <c r="H1799" s="963">
        <f t="shared" si="70"/>
        <v>0.9793477953422709</v>
      </c>
    </row>
    <row r="1800" spans="1:8" ht="16.5" customHeight="1">
      <c r="A1800" s="934"/>
      <c r="B1800" s="1361"/>
      <c r="C1800" s="1361"/>
      <c r="D1800" s="964" t="s">
        <v>502</v>
      </c>
      <c r="E1800" s="965" t="s">
        <v>909</v>
      </c>
      <c r="F1800" s="835">
        <v>20124984</v>
      </c>
      <c r="G1800" s="825">
        <v>19811448</v>
      </c>
      <c r="H1800" s="963">
        <f t="shared" si="70"/>
        <v>0.9844205590424321</v>
      </c>
    </row>
    <row r="1801" spans="1:8" ht="25.5" customHeight="1">
      <c r="A1801" s="934"/>
      <c r="B1801" s="1368"/>
      <c r="C1801" s="1368"/>
      <c r="D1801" s="964" t="s">
        <v>34</v>
      </c>
      <c r="E1801" s="965" t="s">
        <v>646</v>
      </c>
      <c r="F1801" s="835">
        <v>600000</v>
      </c>
      <c r="G1801" s="825">
        <v>600000</v>
      </c>
      <c r="H1801" s="963">
        <f t="shared" si="70"/>
        <v>1</v>
      </c>
    </row>
    <row r="1802" spans="1:8" ht="27" customHeight="1">
      <c r="A1802" s="934"/>
      <c r="B1802" s="1368"/>
      <c r="C1802" s="1368"/>
      <c r="D1802" s="972" t="s">
        <v>503</v>
      </c>
      <c r="E1802" s="973" t="s">
        <v>910</v>
      </c>
      <c r="F1802" s="985">
        <v>875230</v>
      </c>
      <c r="G1802" s="825">
        <v>742649</v>
      </c>
      <c r="H1802" s="963">
        <f t="shared" si="70"/>
        <v>0.8485186750911189</v>
      </c>
    </row>
    <row r="1803" spans="1:8" ht="51" customHeight="1">
      <c r="A1803" s="934"/>
      <c r="B1803" s="827"/>
      <c r="C1803" s="827"/>
      <c r="D1803" s="860" t="s">
        <v>319</v>
      </c>
      <c r="E1803" s="1038" t="s">
        <v>919</v>
      </c>
      <c r="F1803" s="825">
        <v>1257</v>
      </c>
      <c r="G1803" s="1071">
        <v>1256</v>
      </c>
      <c r="H1803" s="963">
        <f t="shared" si="70"/>
        <v>0.9992044550517104</v>
      </c>
    </row>
    <row r="1804" spans="1:8" ht="9.75" customHeight="1">
      <c r="A1804" s="934"/>
      <c r="B1804" s="827"/>
      <c r="C1804" s="827"/>
      <c r="D1804" s="1524"/>
      <c r="E1804" s="1525"/>
      <c r="F1804" s="1525"/>
      <c r="G1804" s="1525"/>
      <c r="H1804" s="1526"/>
    </row>
    <row r="1805" spans="1:8" ht="16.5" customHeight="1">
      <c r="A1805" s="934"/>
      <c r="B1805" s="827"/>
      <c r="C1805" s="827"/>
      <c r="D1805" s="1527" t="s">
        <v>616</v>
      </c>
      <c r="E1805" s="1528"/>
      <c r="F1805" s="841">
        <f>F1806</f>
        <v>3865700</v>
      </c>
      <c r="G1805" s="842">
        <f>G1806</f>
        <v>2319870</v>
      </c>
      <c r="H1805" s="962">
        <f t="shared" si="70"/>
        <v>0.600116408412448</v>
      </c>
    </row>
    <row r="1806" spans="1:8" ht="16.5" customHeight="1">
      <c r="A1806" s="934"/>
      <c r="B1806" s="827"/>
      <c r="C1806" s="827"/>
      <c r="D1806" s="1508" t="s">
        <v>617</v>
      </c>
      <c r="E1806" s="1509"/>
      <c r="F1806" s="835">
        <f>F1807</f>
        <v>3865700</v>
      </c>
      <c r="G1806" s="825">
        <f>G1807</f>
        <v>2319870</v>
      </c>
      <c r="H1806" s="963">
        <f t="shared" si="70"/>
        <v>0.600116408412448</v>
      </c>
    </row>
    <row r="1807" spans="1:8" ht="38.25">
      <c r="A1807" s="934"/>
      <c r="B1807" s="1392"/>
      <c r="C1807" s="1392"/>
      <c r="D1807" s="964" t="s">
        <v>481</v>
      </c>
      <c r="E1807" s="965" t="s">
        <v>832</v>
      </c>
      <c r="F1807" s="835">
        <v>3865700</v>
      </c>
      <c r="G1807" s="825">
        <v>2319870</v>
      </c>
      <c r="H1807" s="963">
        <f t="shared" si="70"/>
        <v>0.600116408412448</v>
      </c>
    </row>
    <row r="1808" spans="1:8" ht="16.5" customHeight="1">
      <c r="A1808" s="934"/>
      <c r="B1808" s="1494" t="s">
        <v>920</v>
      </c>
      <c r="C1808" s="1494"/>
      <c r="D1808" s="1495" t="s">
        <v>385</v>
      </c>
      <c r="E1808" s="1496"/>
      <c r="F1808" s="844">
        <f>F1809+F1814</f>
        <v>9681414</v>
      </c>
      <c r="G1808" s="811">
        <f>G1809+G1814</f>
        <v>9518967</v>
      </c>
      <c r="H1808" s="961">
        <f t="shared" si="70"/>
        <v>0.9832207361445343</v>
      </c>
    </row>
    <row r="1809" spans="1:8" ht="16.5" customHeight="1">
      <c r="A1809" s="934"/>
      <c r="B1809" s="848"/>
      <c r="C1809" s="848"/>
      <c r="D1809" s="1591" t="s">
        <v>585</v>
      </c>
      <c r="E1809" s="1592"/>
      <c r="F1809" s="1029">
        <f>F1810</f>
        <v>5635000</v>
      </c>
      <c r="G1809" s="1030">
        <f>G1810</f>
        <v>5615000</v>
      </c>
      <c r="H1809" s="1072">
        <f aca="true" t="shared" si="72" ref="H1809:H1872">G1809/F1809</f>
        <v>0.9964507542147294</v>
      </c>
    </row>
    <row r="1810" spans="1:8" ht="16.5" customHeight="1">
      <c r="A1810" s="934"/>
      <c r="B1810" s="848"/>
      <c r="C1810" s="848"/>
      <c r="D1810" s="1593" t="s">
        <v>789</v>
      </c>
      <c r="E1810" s="1594"/>
      <c r="F1810" s="835">
        <f>SUM(F1811:F1812)</f>
        <v>5635000</v>
      </c>
      <c r="G1810" s="825">
        <f>SUM(G1811:G1812)</f>
        <v>5615000</v>
      </c>
      <c r="H1810" s="963">
        <f t="shared" si="72"/>
        <v>0.9964507542147294</v>
      </c>
    </row>
    <row r="1811" spans="1:8" ht="41.25" customHeight="1">
      <c r="A1811" s="934"/>
      <c r="B1811" s="1368"/>
      <c r="C1811" s="1368"/>
      <c r="D1811" s="929" t="s">
        <v>921</v>
      </c>
      <c r="E1811" s="930" t="s">
        <v>922</v>
      </c>
      <c r="F1811" s="931">
        <v>5515000</v>
      </c>
      <c r="G1811" s="932">
        <v>5495000</v>
      </c>
      <c r="H1811" s="840">
        <f t="shared" si="72"/>
        <v>0.9963735267452403</v>
      </c>
    </row>
    <row r="1812" spans="1:8" ht="41.25" customHeight="1">
      <c r="A1812" s="934"/>
      <c r="B1812" s="827"/>
      <c r="C1812" s="827"/>
      <c r="D1812" s="860" t="s">
        <v>923</v>
      </c>
      <c r="E1812" s="861" t="s">
        <v>924</v>
      </c>
      <c r="F1812" s="835">
        <v>120000</v>
      </c>
      <c r="G1812" s="825">
        <v>120000</v>
      </c>
      <c r="H1812" s="963">
        <f t="shared" si="72"/>
        <v>1</v>
      </c>
    </row>
    <row r="1813" spans="1:8" ht="16.5" customHeight="1">
      <c r="A1813" s="934"/>
      <c r="B1813" s="827"/>
      <c r="C1813" s="827"/>
      <c r="D1813" s="1397"/>
      <c r="E1813" s="1398"/>
      <c r="F1813" s="1398"/>
      <c r="G1813" s="1398"/>
      <c r="H1813" s="1399"/>
    </row>
    <row r="1814" spans="1:8" ht="16.5" customHeight="1">
      <c r="A1814" s="934"/>
      <c r="B1814" s="827"/>
      <c r="C1814" s="827"/>
      <c r="D1814" s="1460" t="s">
        <v>616</v>
      </c>
      <c r="E1814" s="1555"/>
      <c r="F1814" s="841">
        <f>F1815</f>
        <v>4046414</v>
      </c>
      <c r="G1814" s="842">
        <f>G1815</f>
        <v>3903967</v>
      </c>
      <c r="H1814" s="962">
        <f t="shared" si="72"/>
        <v>0.9647967311303293</v>
      </c>
    </row>
    <row r="1815" spans="1:8" ht="13.5" customHeight="1">
      <c r="A1815" s="934"/>
      <c r="B1815" s="827"/>
      <c r="C1815" s="827"/>
      <c r="D1815" s="1456" t="s">
        <v>617</v>
      </c>
      <c r="E1815" s="1457"/>
      <c r="F1815" s="838">
        <f>SUM(F1816:F1817)</f>
        <v>4046414</v>
      </c>
      <c r="G1815" s="825">
        <f>SUM(G1816:G1817)</f>
        <v>3903967</v>
      </c>
      <c r="H1815" s="840">
        <f t="shared" si="72"/>
        <v>0.9647967311303293</v>
      </c>
    </row>
    <row r="1816" spans="1:8" ht="40.5" customHeight="1">
      <c r="A1816" s="934"/>
      <c r="B1816" s="1368"/>
      <c r="C1816" s="1368"/>
      <c r="D1816" s="964" t="s">
        <v>654</v>
      </c>
      <c r="E1816" s="965" t="s">
        <v>653</v>
      </c>
      <c r="F1816" s="835">
        <v>4042293</v>
      </c>
      <c r="G1816" s="825">
        <v>3899847</v>
      </c>
      <c r="H1816" s="963">
        <f t="shared" si="72"/>
        <v>0.9647610898071961</v>
      </c>
    </row>
    <row r="1817" spans="1:8" ht="56.25" customHeight="1">
      <c r="A1817" s="934"/>
      <c r="B1817" s="827"/>
      <c r="C1817" s="827"/>
      <c r="D1817" s="970" t="s">
        <v>306</v>
      </c>
      <c r="E1817" s="973" t="s">
        <v>655</v>
      </c>
      <c r="F1817" s="835">
        <v>4121</v>
      </c>
      <c r="G1817" s="825">
        <v>4120</v>
      </c>
      <c r="H1817" s="963">
        <f t="shared" si="72"/>
        <v>0.9997573404513468</v>
      </c>
    </row>
    <row r="1818" spans="1:8" ht="12.75">
      <c r="A1818" s="934"/>
      <c r="B1818" s="1494" t="s">
        <v>925</v>
      </c>
      <c r="C1818" s="1494"/>
      <c r="D1818" s="1495" t="s">
        <v>33</v>
      </c>
      <c r="E1818" s="1496"/>
      <c r="F1818" s="844">
        <f>F1819</f>
        <v>9818</v>
      </c>
      <c r="G1818" s="811">
        <f>G1819</f>
        <v>9818</v>
      </c>
      <c r="H1818" s="961">
        <f t="shared" si="72"/>
        <v>1</v>
      </c>
    </row>
    <row r="1819" spans="1:8" ht="12.75">
      <c r="A1819" s="934"/>
      <c r="B1819" s="827"/>
      <c r="C1819" s="827"/>
      <c r="D1819" s="1502" t="s">
        <v>585</v>
      </c>
      <c r="E1819" s="1503"/>
      <c r="F1819" s="841">
        <f>F1820+F1824</f>
        <v>9818</v>
      </c>
      <c r="G1819" s="842">
        <f>G1820+G1824</f>
        <v>9818</v>
      </c>
      <c r="H1819" s="962">
        <f t="shared" si="72"/>
        <v>1</v>
      </c>
    </row>
    <row r="1820" spans="1:8" ht="12.75">
      <c r="A1820" s="934"/>
      <c r="B1820" s="827"/>
      <c r="C1820" s="827"/>
      <c r="D1820" s="1573" t="s">
        <v>586</v>
      </c>
      <c r="E1820" s="1574"/>
      <c r="F1820" s="835">
        <f>SUM(F1821)</f>
        <v>113</v>
      </c>
      <c r="G1820" s="825">
        <f>SUM(G1821)</f>
        <v>113</v>
      </c>
      <c r="H1820" s="963">
        <f t="shared" si="72"/>
        <v>1</v>
      </c>
    </row>
    <row r="1821" spans="1:8" ht="12.75">
      <c r="A1821" s="934"/>
      <c r="B1821" s="827"/>
      <c r="C1821" s="827"/>
      <c r="D1821" s="1590" t="s">
        <v>592</v>
      </c>
      <c r="E1821" s="1560"/>
      <c r="F1821" s="835">
        <f>SUM(F1822)</f>
        <v>113</v>
      </c>
      <c r="G1821" s="825">
        <f>SUM(G1822)</f>
        <v>113</v>
      </c>
      <c r="H1821" s="963">
        <f t="shared" si="72"/>
        <v>1</v>
      </c>
    </row>
    <row r="1822" spans="1:8" ht="38.25">
      <c r="A1822" s="934"/>
      <c r="B1822" s="827"/>
      <c r="C1822" s="827"/>
      <c r="D1822" s="860" t="s">
        <v>891</v>
      </c>
      <c r="E1822" s="861" t="s">
        <v>892</v>
      </c>
      <c r="F1822" s="835">
        <v>113</v>
      </c>
      <c r="G1822" s="825">
        <v>113</v>
      </c>
      <c r="H1822" s="963">
        <f t="shared" si="72"/>
        <v>1</v>
      </c>
    </row>
    <row r="1823" spans="1:8" ht="6.75" customHeight="1">
      <c r="A1823" s="934"/>
      <c r="B1823" s="827"/>
      <c r="C1823" s="827"/>
      <c r="D1823" s="1587"/>
      <c r="E1823" s="1582"/>
      <c r="F1823" s="1582"/>
      <c r="G1823" s="1582"/>
      <c r="H1823" s="1588"/>
    </row>
    <row r="1824" spans="1:8" ht="12.75">
      <c r="A1824" s="934"/>
      <c r="B1824" s="827"/>
      <c r="C1824" s="827"/>
      <c r="D1824" s="1563" t="s">
        <v>789</v>
      </c>
      <c r="E1824" s="1566"/>
      <c r="F1824" s="835">
        <f>SUM(F1825)</f>
        <v>9705</v>
      </c>
      <c r="G1824" s="825">
        <f>SUM(G1825)</f>
        <v>9705</v>
      </c>
      <c r="H1824" s="963">
        <f t="shared" si="72"/>
        <v>1</v>
      </c>
    </row>
    <row r="1825" spans="1:8" ht="56.25" customHeight="1">
      <c r="A1825" s="934"/>
      <c r="B1825" s="827"/>
      <c r="C1825" s="827"/>
      <c r="D1825" s="970" t="s">
        <v>319</v>
      </c>
      <c r="E1825" s="1038" t="s">
        <v>919</v>
      </c>
      <c r="F1825" s="835">
        <v>9705</v>
      </c>
      <c r="G1825" s="825">
        <v>9705</v>
      </c>
      <c r="H1825" s="963">
        <f t="shared" si="72"/>
        <v>1</v>
      </c>
    </row>
    <row r="1826" spans="1:8" ht="16.5" customHeight="1">
      <c r="A1826" s="934"/>
      <c r="B1826" s="1494" t="s">
        <v>926</v>
      </c>
      <c r="C1826" s="1494"/>
      <c r="D1826" s="1495" t="s">
        <v>15</v>
      </c>
      <c r="E1826" s="1496"/>
      <c r="F1826" s="844">
        <f>F1827+F1833</f>
        <v>5981640</v>
      </c>
      <c r="G1826" s="811">
        <f>G1827+G1833</f>
        <v>5693052</v>
      </c>
      <c r="H1826" s="961">
        <f t="shared" si="72"/>
        <v>0.9517543683672036</v>
      </c>
    </row>
    <row r="1827" spans="1:8" ht="16.5" customHeight="1">
      <c r="A1827" s="934"/>
      <c r="B1827" s="1589"/>
      <c r="C1827" s="1589"/>
      <c r="D1827" s="1527" t="s">
        <v>585</v>
      </c>
      <c r="E1827" s="1528"/>
      <c r="F1827" s="841">
        <f>F1828</f>
        <v>59217</v>
      </c>
      <c r="G1827" s="842">
        <f>G1828</f>
        <v>37452</v>
      </c>
      <c r="H1827" s="962">
        <f t="shared" si="72"/>
        <v>0.6324535184153199</v>
      </c>
    </row>
    <row r="1828" spans="1:8" ht="16.5" customHeight="1">
      <c r="A1828" s="934"/>
      <c r="B1828" s="1589"/>
      <c r="C1828" s="1589"/>
      <c r="D1828" s="1504" t="s">
        <v>586</v>
      </c>
      <c r="E1828" s="1505"/>
      <c r="F1828" s="835">
        <f>F1829</f>
        <v>59217</v>
      </c>
      <c r="G1828" s="825">
        <f>G1829</f>
        <v>37452</v>
      </c>
      <c r="H1828" s="963">
        <f t="shared" si="72"/>
        <v>0.6324535184153199</v>
      </c>
    </row>
    <row r="1829" spans="1:8" ht="16.5" customHeight="1">
      <c r="A1829" s="934"/>
      <c r="B1829" s="1589"/>
      <c r="C1829" s="1589"/>
      <c r="D1829" s="1500" t="s">
        <v>592</v>
      </c>
      <c r="E1829" s="1501"/>
      <c r="F1829" s="835">
        <f>SUM(F1830:F1831)</f>
        <v>59217</v>
      </c>
      <c r="G1829" s="825">
        <f>SUM(G1830:G1831)</f>
        <v>37452</v>
      </c>
      <c r="H1829" s="963">
        <f t="shared" si="72"/>
        <v>0.6324535184153199</v>
      </c>
    </row>
    <row r="1830" spans="1:8" ht="16.5" customHeight="1">
      <c r="A1830" s="934"/>
      <c r="B1830" s="1589"/>
      <c r="C1830" s="1589"/>
      <c r="D1830" s="964" t="s">
        <v>404</v>
      </c>
      <c r="E1830" s="965" t="s">
        <v>594</v>
      </c>
      <c r="F1830" s="835">
        <v>49217</v>
      </c>
      <c r="G1830" s="825">
        <v>27483</v>
      </c>
      <c r="H1830" s="963">
        <f t="shared" si="72"/>
        <v>0.5584046162911189</v>
      </c>
    </row>
    <row r="1831" spans="1:8" ht="16.5" customHeight="1">
      <c r="A1831" s="934"/>
      <c r="B1831" s="1589"/>
      <c r="C1831" s="1589"/>
      <c r="D1831" s="964" t="s">
        <v>408</v>
      </c>
      <c r="E1831" s="965" t="s">
        <v>598</v>
      </c>
      <c r="F1831" s="835">
        <v>10000</v>
      </c>
      <c r="G1831" s="825">
        <v>9969</v>
      </c>
      <c r="H1831" s="963">
        <f t="shared" si="72"/>
        <v>0.9969</v>
      </c>
    </row>
    <row r="1832" spans="1:8" ht="9" customHeight="1">
      <c r="A1832" s="934"/>
      <c r="B1832" s="1589"/>
      <c r="C1832" s="1589"/>
      <c r="D1832" s="1469"/>
      <c r="E1832" s="1368"/>
      <c r="F1832" s="1368"/>
      <c r="G1832" s="1368"/>
      <c r="H1832" s="1380"/>
    </row>
    <row r="1833" spans="1:8" ht="16.5" customHeight="1">
      <c r="A1833" s="934"/>
      <c r="B1833" s="1589"/>
      <c r="C1833" s="1589"/>
      <c r="D1833" s="1527" t="s">
        <v>616</v>
      </c>
      <c r="E1833" s="1528"/>
      <c r="F1833" s="841">
        <f>F1834</f>
        <v>5922423</v>
      </c>
      <c r="G1833" s="842">
        <f>G1834</f>
        <v>5655600</v>
      </c>
      <c r="H1833" s="962">
        <f t="shared" si="72"/>
        <v>0.9549469870693127</v>
      </c>
    </row>
    <row r="1834" spans="1:8" ht="16.5" customHeight="1">
      <c r="A1834" s="934"/>
      <c r="B1834" s="1589"/>
      <c r="C1834" s="1589"/>
      <c r="D1834" s="1551" t="s">
        <v>617</v>
      </c>
      <c r="E1834" s="1552"/>
      <c r="F1834" s="985">
        <f>F1835</f>
        <v>5922423</v>
      </c>
      <c r="G1834" s="996">
        <f>G1835</f>
        <v>5655600</v>
      </c>
      <c r="H1834" s="987">
        <f t="shared" si="72"/>
        <v>0.9549469870693127</v>
      </c>
    </row>
    <row r="1835" spans="1:8" ht="39" customHeight="1">
      <c r="A1835" s="934"/>
      <c r="B1835" s="1589"/>
      <c r="C1835" s="1589"/>
      <c r="D1835" s="1019" t="s">
        <v>654</v>
      </c>
      <c r="E1835" s="1037" t="s">
        <v>653</v>
      </c>
      <c r="F1835" s="985">
        <v>5922423</v>
      </c>
      <c r="G1835" s="996">
        <v>5655600</v>
      </c>
      <c r="H1835" s="987">
        <f t="shared" si="72"/>
        <v>0.9549469870693127</v>
      </c>
    </row>
    <row r="1836" spans="1:8" ht="27.75" customHeight="1">
      <c r="A1836" s="805" t="s">
        <v>927</v>
      </c>
      <c r="B1836" s="1544"/>
      <c r="C1836" s="1544"/>
      <c r="D1836" s="1420" t="s">
        <v>928</v>
      </c>
      <c r="E1836" s="1545"/>
      <c r="F1836" s="883">
        <f>F1837</f>
        <v>1113085</v>
      </c>
      <c r="G1836" s="807">
        <f>G1837</f>
        <v>1112488</v>
      </c>
      <c r="H1836" s="1008">
        <f t="shared" si="72"/>
        <v>0.9994636528207639</v>
      </c>
    </row>
    <row r="1837" spans="1:8" ht="16.5" customHeight="1">
      <c r="A1837" s="934"/>
      <c r="B1837" s="1419" t="s">
        <v>929</v>
      </c>
      <c r="C1837" s="1419"/>
      <c r="D1837" s="1407" t="s">
        <v>387</v>
      </c>
      <c r="E1837" s="1408"/>
      <c r="F1837" s="877">
        <f>F1838</f>
        <v>1113085</v>
      </c>
      <c r="G1837" s="878">
        <f>G1838</f>
        <v>1112488</v>
      </c>
      <c r="H1837" s="880">
        <f t="shared" si="72"/>
        <v>0.9994636528207639</v>
      </c>
    </row>
    <row r="1838" spans="1:8" ht="16.5" customHeight="1">
      <c r="A1838" s="934"/>
      <c r="B1838" s="827"/>
      <c r="C1838" s="827"/>
      <c r="D1838" s="1502" t="s">
        <v>585</v>
      </c>
      <c r="E1838" s="1503"/>
      <c r="F1838" s="910">
        <f>F1839+F1865</f>
        <v>1113085</v>
      </c>
      <c r="G1838" s="911">
        <f>G1839+G1865</f>
        <v>1112488</v>
      </c>
      <c r="H1838" s="1073">
        <f t="shared" si="72"/>
        <v>0.9994636528207639</v>
      </c>
    </row>
    <row r="1839" spans="1:8" ht="16.5" customHeight="1">
      <c r="A1839" s="934"/>
      <c r="B1839" s="827"/>
      <c r="C1839" s="827"/>
      <c r="D1839" s="1573" t="s">
        <v>586</v>
      </c>
      <c r="E1839" s="1574"/>
      <c r="F1839" s="835">
        <f>F1840+F1847</f>
        <v>1073804</v>
      </c>
      <c r="G1839" s="825">
        <f>G1840+G1847</f>
        <v>1073212</v>
      </c>
      <c r="H1839" s="963">
        <f t="shared" si="72"/>
        <v>0.9994486889599964</v>
      </c>
    </row>
    <row r="1840" spans="1:8" ht="16.5" customHeight="1">
      <c r="A1840" s="934"/>
      <c r="B1840" s="827"/>
      <c r="C1840" s="827"/>
      <c r="D1840" s="1579" t="s">
        <v>397</v>
      </c>
      <c r="E1840" s="1580"/>
      <c r="F1840" s="835">
        <f>SUM(F1841:F1845)</f>
        <v>706044</v>
      </c>
      <c r="G1840" s="825">
        <f>SUM(G1841:G1845)</f>
        <v>705707</v>
      </c>
      <c r="H1840" s="963">
        <f t="shared" si="72"/>
        <v>0.9995226926367196</v>
      </c>
    </row>
    <row r="1841" spans="1:8" ht="16.5" customHeight="1">
      <c r="A1841" s="934"/>
      <c r="B1841" s="1368"/>
      <c r="C1841" s="1368"/>
      <c r="D1841" s="964" t="s">
        <v>398</v>
      </c>
      <c r="E1841" s="965" t="s">
        <v>587</v>
      </c>
      <c r="F1841" s="835">
        <v>547618</v>
      </c>
      <c r="G1841" s="825">
        <v>547473</v>
      </c>
      <c r="H1841" s="963">
        <f t="shared" si="72"/>
        <v>0.9997352168847627</v>
      </c>
    </row>
    <row r="1842" spans="1:8" ht="16.5" customHeight="1">
      <c r="A1842" s="934"/>
      <c r="B1842" s="1368"/>
      <c r="C1842" s="1368"/>
      <c r="D1842" s="964" t="s">
        <v>399</v>
      </c>
      <c r="E1842" s="965" t="s">
        <v>588</v>
      </c>
      <c r="F1842" s="835">
        <v>36921</v>
      </c>
      <c r="G1842" s="825">
        <v>36921</v>
      </c>
      <c r="H1842" s="963">
        <f t="shared" si="72"/>
        <v>1</v>
      </c>
    </row>
    <row r="1843" spans="1:8" ht="16.5" customHeight="1">
      <c r="A1843" s="934"/>
      <c r="B1843" s="1368"/>
      <c r="C1843" s="1368"/>
      <c r="D1843" s="964" t="s">
        <v>400</v>
      </c>
      <c r="E1843" s="965" t="s">
        <v>589</v>
      </c>
      <c r="F1843" s="835">
        <v>104941</v>
      </c>
      <c r="G1843" s="825">
        <v>104834</v>
      </c>
      <c r="H1843" s="963">
        <f t="shared" si="72"/>
        <v>0.9989803794513107</v>
      </c>
    </row>
    <row r="1844" spans="1:8" ht="16.5" customHeight="1">
      <c r="A1844" s="934"/>
      <c r="B1844" s="1368"/>
      <c r="C1844" s="1368"/>
      <c r="D1844" s="964" t="s">
        <v>401</v>
      </c>
      <c r="E1844" s="965" t="s">
        <v>590</v>
      </c>
      <c r="F1844" s="835">
        <v>9864</v>
      </c>
      <c r="G1844" s="825">
        <v>9779</v>
      </c>
      <c r="H1844" s="963">
        <f t="shared" si="72"/>
        <v>0.991382806163828</v>
      </c>
    </row>
    <row r="1845" spans="1:8" ht="16.5" customHeight="1">
      <c r="A1845" s="934"/>
      <c r="B1845" s="1368"/>
      <c r="C1845" s="1368"/>
      <c r="D1845" s="964" t="s">
        <v>402</v>
      </c>
      <c r="E1845" s="965" t="s">
        <v>591</v>
      </c>
      <c r="F1845" s="835">
        <v>6700</v>
      </c>
      <c r="G1845" s="825">
        <v>6700</v>
      </c>
      <c r="H1845" s="963">
        <f t="shared" si="72"/>
        <v>1</v>
      </c>
    </row>
    <row r="1846" spans="1:8" ht="12.75" customHeight="1">
      <c r="A1846" s="934"/>
      <c r="B1846" s="827"/>
      <c r="C1846" s="827"/>
      <c r="D1846" s="1469"/>
      <c r="E1846" s="1368"/>
      <c r="F1846" s="1368"/>
      <c r="G1846" s="1368"/>
      <c r="H1846" s="1380"/>
    </row>
    <row r="1847" spans="1:8" ht="16.5" customHeight="1">
      <c r="A1847" s="934"/>
      <c r="B1847" s="827"/>
      <c r="C1847" s="827"/>
      <c r="D1847" s="1500" t="s">
        <v>592</v>
      </c>
      <c r="E1847" s="1501"/>
      <c r="F1847" s="835">
        <f>SUM(F1848:F1863)</f>
        <v>367760</v>
      </c>
      <c r="G1847" s="825">
        <f>SUM(G1848:G1863)</f>
        <v>367505</v>
      </c>
      <c r="H1847" s="963">
        <f t="shared" si="72"/>
        <v>0.9993066130084838</v>
      </c>
    </row>
    <row r="1848" spans="1:8" ht="16.5" customHeight="1">
      <c r="A1848" s="934"/>
      <c r="B1848" s="1368"/>
      <c r="C1848" s="1368"/>
      <c r="D1848" s="964" t="s">
        <v>404</v>
      </c>
      <c r="E1848" s="965" t="s">
        <v>594</v>
      </c>
      <c r="F1848" s="835">
        <v>70222</v>
      </c>
      <c r="G1848" s="825">
        <v>70221</v>
      </c>
      <c r="H1848" s="963">
        <f t="shared" si="72"/>
        <v>0.9999857594486059</v>
      </c>
    </row>
    <row r="1849" spans="1:8" ht="16.5" customHeight="1">
      <c r="A1849" s="934"/>
      <c r="B1849" s="1368"/>
      <c r="C1849" s="1368"/>
      <c r="D1849" s="964" t="s">
        <v>465</v>
      </c>
      <c r="E1849" s="965" t="s">
        <v>711</v>
      </c>
      <c r="F1849" s="835">
        <v>1430</v>
      </c>
      <c r="G1849" s="825">
        <v>1426</v>
      </c>
      <c r="H1849" s="963">
        <f t="shared" si="72"/>
        <v>0.9972027972027973</v>
      </c>
    </row>
    <row r="1850" spans="1:8" ht="16.5" customHeight="1">
      <c r="A1850" s="934"/>
      <c r="B1850" s="1368"/>
      <c r="C1850" s="1368"/>
      <c r="D1850" s="964" t="s">
        <v>405</v>
      </c>
      <c r="E1850" s="965" t="s">
        <v>595</v>
      </c>
      <c r="F1850" s="835">
        <v>34400</v>
      </c>
      <c r="G1850" s="825">
        <v>34398</v>
      </c>
      <c r="H1850" s="963">
        <f t="shared" si="72"/>
        <v>0.9999418604651162</v>
      </c>
    </row>
    <row r="1851" spans="1:8" ht="16.5" customHeight="1">
      <c r="A1851" s="934"/>
      <c r="B1851" s="1368"/>
      <c r="C1851" s="1368"/>
      <c r="D1851" s="964" t="s">
        <v>406</v>
      </c>
      <c r="E1851" s="965" t="s">
        <v>596</v>
      </c>
      <c r="F1851" s="835">
        <v>18188</v>
      </c>
      <c r="G1851" s="825">
        <v>18188</v>
      </c>
      <c r="H1851" s="963">
        <f t="shared" si="72"/>
        <v>1</v>
      </c>
    </row>
    <row r="1852" spans="1:8" ht="16.5" customHeight="1">
      <c r="A1852" s="934"/>
      <c r="B1852" s="1368"/>
      <c r="C1852" s="1368"/>
      <c r="D1852" s="964" t="s">
        <v>407</v>
      </c>
      <c r="E1852" s="965" t="s">
        <v>597</v>
      </c>
      <c r="F1852" s="835">
        <v>756</v>
      </c>
      <c r="G1852" s="825">
        <v>755</v>
      </c>
      <c r="H1852" s="963">
        <f t="shared" si="72"/>
        <v>0.9986772486772487</v>
      </c>
    </row>
    <row r="1853" spans="1:8" ht="16.5" customHeight="1">
      <c r="A1853" s="934"/>
      <c r="B1853" s="1368"/>
      <c r="C1853" s="1368"/>
      <c r="D1853" s="964" t="s">
        <v>408</v>
      </c>
      <c r="E1853" s="965" t="s">
        <v>598</v>
      </c>
      <c r="F1853" s="835">
        <v>144013</v>
      </c>
      <c r="G1853" s="825">
        <v>143861</v>
      </c>
      <c r="H1853" s="963">
        <f t="shared" si="72"/>
        <v>0.9989445397290523</v>
      </c>
    </row>
    <row r="1854" spans="1:8" ht="16.5" customHeight="1">
      <c r="A1854" s="934"/>
      <c r="B1854" s="1368"/>
      <c r="C1854" s="1368"/>
      <c r="D1854" s="964" t="s">
        <v>409</v>
      </c>
      <c r="E1854" s="965" t="s">
        <v>599</v>
      </c>
      <c r="F1854" s="835">
        <v>1504</v>
      </c>
      <c r="G1854" s="825">
        <v>1467</v>
      </c>
      <c r="H1854" s="963">
        <f t="shared" si="72"/>
        <v>0.9753989361702128</v>
      </c>
    </row>
    <row r="1855" spans="1:8" ht="28.5" customHeight="1">
      <c r="A1855" s="934"/>
      <c r="B1855" s="1368"/>
      <c r="C1855" s="1368"/>
      <c r="D1855" s="964" t="s">
        <v>410</v>
      </c>
      <c r="E1855" s="965" t="s">
        <v>600</v>
      </c>
      <c r="F1855" s="835">
        <v>3944</v>
      </c>
      <c r="G1855" s="825">
        <v>3922</v>
      </c>
      <c r="H1855" s="963">
        <f t="shared" si="72"/>
        <v>0.994421906693712</v>
      </c>
    </row>
    <row r="1856" spans="1:8" ht="26.25" customHeight="1">
      <c r="A1856" s="934"/>
      <c r="B1856" s="1368"/>
      <c r="C1856" s="1368"/>
      <c r="D1856" s="964" t="s">
        <v>411</v>
      </c>
      <c r="E1856" s="965" t="s">
        <v>601</v>
      </c>
      <c r="F1856" s="835">
        <v>4586</v>
      </c>
      <c r="G1856" s="825">
        <v>4584</v>
      </c>
      <c r="H1856" s="963">
        <f t="shared" si="72"/>
        <v>0.9995638901003053</v>
      </c>
    </row>
    <row r="1857" spans="1:8" ht="27.75" customHeight="1">
      <c r="A1857" s="934"/>
      <c r="B1857" s="1368"/>
      <c r="C1857" s="1368"/>
      <c r="D1857" s="964" t="s">
        <v>413</v>
      </c>
      <c r="E1857" s="965" t="s">
        <v>603</v>
      </c>
      <c r="F1857" s="835">
        <v>60896</v>
      </c>
      <c r="G1857" s="825">
        <v>60895</v>
      </c>
      <c r="H1857" s="963">
        <f t="shared" si="72"/>
        <v>0.9999835785601682</v>
      </c>
    </row>
    <row r="1858" spans="1:8" ht="16.5" customHeight="1">
      <c r="A1858" s="934"/>
      <c r="B1858" s="1368"/>
      <c r="C1858" s="1368"/>
      <c r="D1858" s="964" t="s">
        <v>414</v>
      </c>
      <c r="E1858" s="965" t="s">
        <v>604</v>
      </c>
      <c r="F1858" s="835">
        <v>1670</v>
      </c>
      <c r="G1858" s="825">
        <v>1668</v>
      </c>
      <c r="H1858" s="963">
        <f t="shared" si="72"/>
        <v>0.9988023952095808</v>
      </c>
    </row>
    <row r="1859" spans="1:8" ht="16.5" customHeight="1">
      <c r="A1859" s="934"/>
      <c r="B1859" s="827"/>
      <c r="C1859" s="827"/>
      <c r="D1859" s="964" t="s">
        <v>621</v>
      </c>
      <c r="E1859" s="965" t="s">
        <v>622</v>
      </c>
      <c r="F1859" s="835">
        <v>254</v>
      </c>
      <c r="G1859" s="825">
        <v>254</v>
      </c>
      <c r="H1859" s="963">
        <f t="shared" si="72"/>
        <v>1</v>
      </c>
    </row>
    <row r="1860" spans="1:8" ht="16.5" customHeight="1">
      <c r="A1860" s="934"/>
      <c r="B1860" s="1368"/>
      <c r="C1860" s="1368"/>
      <c r="D1860" s="964" t="s">
        <v>415</v>
      </c>
      <c r="E1860" s="965" t="s">
        <v>605</v>
      </c>
      <c r="F1860" s="835">
        <v>6764</v>
      </c>
      <c r="G1860" s="825">
        <v>6734</v>
      </c>
      <c r="H1860" s="963">
        <f t="shared" si="72"/>
        <v>0.9955647545830869</v>
      </c>
    </row>
    <row r="1861" spans="1:8" ht="16.5" customHeight="1">
      <c r="A1861" s="934"/>
      <c r="B1861" s="1368"/>
      <c r="C1861" s="1368"/>
      <c r="D1861" s="964" t="s">
        <v>416</v>
      </c>
      <c r="E1861" s="965" t="s">
        <v>606</v>
      </c>
      <c r="F1861" s="835">
        <v>15042</v>
      </c>
      <c r="G1861" s="825">
        <v>15042</v>
      </c>
      <c r="H1861" s="963">
        <f t="shared" si="72"/>
        <v>1</v>
      </c>
    </row>
    <row r="1862" spans="1:8" ht="16.5" customHeight="1">
      <c r="A1862" s="934"/>
      <c r="B1862" s="1368"/>
      <c r="C1862" s="1368"/>
      <c r="D1862" s="964" t="s">
        <v>417</v>
      </c>
      <c r="E1862" s="965" t="s">
        <v>607</v>
      </c>
      <c r="F1862" s="835">
        <v>3400</v>
      </c>
      <c r="G1862" s="825">
        <v>3399</v>
      </c>
      <c r="H1862" s="963">
        <f t="shared" si="72"/>
        <v>0.9997058823529412</v>
      </c>
    </row>
    <row r="1863" spans="1:8" ht="16.5" customHeight="1">
      <c r="A1863" s="934"/>
      <c r="B1863" s="1368"/>
      <c r="C1863" s="1368"/>
      <c r="D1863" s="964" t="s">
        <v>419</v>
      </c>
      <c r="E1863" s="965" t="s">
        <v>613</v>
      </c>
      <c r="F1863" s="835">
        <v>691</v>
      </c>
      <c r="G1863" s="825">
        <v>691</v>
      </c>
      <c r="H1863" s="963">
        <f t="shared" si="72"/>
        <v>1</v>
      </c>
    </row>
    <row r="1864" spans="1:8" ht="16.5" customHeight="1">
      <c r="A1864" s="934"/>
      <c r="B1864" s="827"/>
      <c r="C1864" s="827"/>
      <c r="D1864" s="1469"/>
      <c r="E1864" s="1368"/>
      <c r="F1864" s="1368"/>
      <c r="G1864" s="1368"/>
      <c r="H1864" s="1380"/>
    </row>
    <row r="1865" spans="1:8" ht="16.5" customHeight="1">
      <c r="A1865" s="934"/>
      <c r="B1865" s="827"/>
      <c r="C1865" s="827"/>
      <c r="D1865" s="1551" t="s">
        <v>614</v>
      </c>
      <c r="E1865" s="1552"/>
      <c r="F1865" s="985">
        <f>F1866</f>
        <v>39281</v>
      </c>
      <c r="G1865" s="996">
        <f>G1866</f>
        <v>39276</v>
      </c>
      <c r="H1865" s="987">
        <f t="shared" si="72"/>
        <v>0.9998727119981671</v>
      </c>
    </row>
    <row r="1866" spans="1:8" ht="16.5" customHeight="1">
      <c r="A1866" s="934"/>
      <c r="B1866" s="827"/>
      <c r="C1866" s="827"/>
      <c r="D1866" s="1019" t="s">
        <v>420</v>
      </c>
      <c r="E1866" s="1037" t="s">
        <v>615</v>
      </c>
      <c r="F1866" s="985">
        <v>39281</v>
      </c>
      <c r="G1866" s="996">
        <v>39276</v>
      </c>
      <c r="H1866" s="987">
        <f t="shared" si="72"/>
        <v>0.9998727119981671</v>
      </c>
    </row>
    <row r="1867" spans="1:8" ht="16.5" customHeight="1">
      <c r="A1867" s="873" t="s">
        <v>930</v>
      </c>
      <c r="B1867" s="1529"/>
      <c r="C1867" s="1529"/>
      <c r="D1867" s="1417" t="s">
        <v>931</v>
      </c>
      <c r="E1867" s="1530"/>
      <c r="F1867" s="874">
        <f>SUM(F1868,F1872,F1890)</f>
        <v>4501318</v>
      </c>
      <c r="G1867" s="874">
        <f>SUM(G1868,G1872,G1890)</f>
        <v>4455125</v>
      </c>
      <c r="H1867" s="951">
        <f t="shared" si="72"/>
        <v>0.989737894545553</v>
      </c>
    </row>
    <row r="1868" spans="1:8" ht="16.5" customHeight="1">
      <c r="A1868" s="952"/>
      <c r="B1868" s="1466" t="s">
        <v>932</v>
      </c>
      <c r="C1868" s="1466"/>
      <c r="D1868" s="1595" t="s">
        <v>933</v>
      </c>
      <c r="E1868" s="1596"/>
      <c r="F1868" s="877">
        <f aca="true" t="shared" si="73" ref="F1868:G1870">F1869</f>
        <v>100129</v>
      </c>
      <c r="G1868" s="878">
        <f t="shared" si="73"/>
        <v>100128</v>
      </c>
      <c r="H1868" s="880">
        <f t="shared" si="72"/>
        <v>0.9999900128833804</v>
      </c>
    </row>
    <row r="1869" spans="1:8" ht="16.5" customHeight="1">
      <c r="A1869" s="952"/>
      <c r="B1869" s="1074"/>
      <c r="C1869" s="1074"/>
      <c r="D1869" s="1527" t="s">
        <v>616</v>
      </c>
      <c r="E1869" s="1528"/>
      <c r="F1869" s="841">
        <f t="shared" si="73"/>
        <v>100129</v>
      </c>
      <c r="G1869" s="842">
        <f t="shared" si="73"/>
        <v>100128</v>
      </c>
      <c r="H1869" s="962">
        <f t="shared" si="72"/>
        <v>0.9999900128833804</v>
      </c>
    </row>
    <row r="1870" spans="1:8" ht="16.5" customHeight="1">
      <c r="A1870" s="952"/>
      <c r="B1870" s="956"/>
      <c r="C1870" s="956"/>
      <c r="D1870" s="1508" t="s">
        <v>617</v>
      </c>
      <c r="E1870" s="1509"/>
      <c r="F1870" s="835">
        <f t="shared" si="73"/>
        <v>100129</v>
      </c>
      <c r="G1870" s="825">
        <f t="shared" si="73"/>
        <v>100128</v>
      </c>
      <c r="H1870" s="963">
        <f t="shared" si="72"/>
        <v>0.9999900128833804</v>
      </c>
    </row>
    <row r="1871" spans="1:8" ht="38.25">
      <c r="A1871" s="952"/>
      <c r="B1871" s="956"/>
      <c r="C1871" s="956"/>
      <c r="D1871" s="1022" t="s">
        <v>654</v>
      </c>
      <c r="E1871" s="1007" t="s">
        <v>653</v>
      </c>
      <c r="F1871" s="1125">
        <v>100129</v>
      </c>
      <c r="G1871" s="1126">
        <v>100128</v>
      </c>
      <c r="H1871" s="1127">
        <f t="shared" si="72"/>
        <v>0.9999900128833804</v>
      </c>
    </row>
    <row r="1872" spans="1:8" ht="16.5" customHeight="1">
      <c r="A1872" s="1599"/>
      <c r="B1872" s="1549" t="s">
        <v>934</v>
      </c>
      <c r="C1872" s="1549"/>
      <c r="D1872" s="1426" t="s">
        <v>391</v>
      </c>
      <c r="E1872" s="1550"/>
      <c r="F1872" s="844">
        <f>F1873</f>
        <v>3835450</v>
      </c>
      <c r="G1872" s="844">
        <f>G1873</f>
        <v>3789258</v>
      </c>
      <c r="H1872" s="938">
        <f t="shared" si="72"/>
        <v>0.9879565631151495</v>
      </c>
    </row>
    <row r="1873" spans="1:8" ht="16.5" customHeight="1">
      <c r="A1873" s="1599"/>
      <c r="B1873" s="1368"/>
      <c r="C1873" s="1368"/>
      <c r="D1873" s="1362" t="s">
        <v>585</v>
      </c>
      <c r="E1873" s="1363"/>
      <c r="F1873" s="813">
        <f>F1874+F1883+F1887</f>
        <v>3835450</v>
      </c>
      <c r="G1873" s="814">
        <f>G1874+G1883+G1887</f>
        <v>3789258</v>
      </c>
      <c r="H1873" s="962">
        <f aca="true" t="shared" si="74" ref="H1873:H1909">G1873/F1873</f>
        <v>0.9879565631151495</v>
      </c>
    </row>
    <row r="1874" spans="1:8" ht="16.5" customHeight="1">
      <c r="A1874" s="1599"/>
      <c r="B1874" s="1368"/>
      <c r="C1874" s="1368"/>
      <c r="D1874" s="1573" t="s">
        <v>586</v>
      </c>
      <c r="E1874" s="1574"/>
      <c r="F1874" s="835">
        <f>F1875+F1879</f>
        <v>38800</v>
      </c>
      <c r="G1874" s="825">
        <f>G1875+G1879</f>
        <v>22753</v>
      </c>
      <c r="H1874" s="963">
        <f t="shared" si="74"/>
        <v>0.5864175257731958</v>
      </c>
    </row>
    <row r="1875" spans="1:8" ht="16.5" customHeight="1">
      <c r="A1875" s="1599"/>
      <c r="B1875" s="1368"/>
      <c r="C1875" s="1368"/>
      <c r="D1875" s="1579" t="s">
        <v>397</v>
      </c>
      <c r="E1875" s="1580"/>
      <c r="F1875" s="835">
        <f>SUM(F1876:F1877)</f>
        <v>10000</v>
      </c>
      <c r="G1875" s="825">
        <f>SUM(G1876:G1877)</f>
        <v>6554</v>
      </c>
      <c r="H1875" s="963">
        <f t="shared" si="74"/>
        <v>0.6554</v>
      </c>
    </row>
    <row r="1876" spans="1:8" ht="16.5" customHeight="1">
      <c r="A1876" s="1599"/>
      <c r="B1876" s="1368"/>
      <c r="C1876" s="1368"/>
      <c r="D1876" s="964" t="s">
        <v>400</v>
      </c>
      <c r="E1876" s="965" t="s">
        <v>589</v>
      </c>
      <c r="F1876" s="835">
        <v>9000</v>
      </c>
      <c r="G1876" s="825">
        <v>6343</v>
      </c>
      <c r="H1876" s="963">
        <f t="shared" si="74"/>
        <v>0.7047777777777777</v>
      </c>
    </row>
    <row r="1877" spans="1:8" ht="16.5" customHeight="1">
      <c r="A1877" s="1599"/>
      <c r="B1877" s="1368"/>
      <c r="C1877" s="1368"/>
      <c r="D1877" s="964" t="s">
        <v>401</v>
      </c>
      <c r="E1877" s="965" t="s">
        <v>590</v>
      </c>
      <c r="F1877" s="835">
        <v>1000</v>
      </c>
      <c r="G1877" s="825">
        <v>211</v>
      </c>
      <c r="H1877" s="963">
        <f t="shared" si="74"/>
        <v>0.211</v>
      </c>
    </row>
    <row r="1878" spans="1:8" ht="16.5" customHeight="1">
      <c r="A1878" s="1599"/>
      <c r="B1878" s="1368"/>
      <c r="C1878" s="1368"/>
      <c r="D1878" s="1469"/>
      <c r="E1878" s="1368"/>
      <c r="F1878" s="1368"/>
      <c r="G1878" s="1368"/>
      <c r="H1878" s="1380"/>
    </row>
    <row r="1879" spans="1:8" ht="16.5" customHeight="1">
      <c r="A1879" s="1599"/>
      <c r="B1879" s="1368"/>
      <c r="C1879" s="1368"/>
      <c r="D1879" s="1500" t="s">
        <v>592</v>
      </c>
      <c r="E1879" s="1501"/>
      <c r="F1879" s="835">
        <f>SUM(F1880:F1881)</f>
        <v>28800</v>
      </c>
      <c r="G1879" s="825">
        <f>SUM(G1880:G1881)</f>
        <v>16199</v>
      </c>
      <c r="H1879" s="963">
        <f t="shared" si="74"/>
        <v>0.5624652777777778</v>
      </c>
    </row>
    <row r="1880" spans="1:8" ht="16.5" customHeight="1">
      <c r="A1880" s="1599"/>
      <c r="B1880" s="1368"/>
      <c r="C1880" s="1368"/>
      <c r="D1880" s="964" t="s">
        <v>404</v>
      </c>
      <c r="E1880" s="965" t="s">
        <v>594</v>
      </c>
      <c r="F1880" s="835">
        <v>25000</v>
      </c>
      <c r="G1880" s="825">
        <v>16199</v>
      </c>
      <c r="H1880" s="963">
        <f t="shared" si="74"/>
        <v>0.64796</v>
      </c>
    </row>
    <row r="1881" spans="1:8" ht="16.5" customHeight="1">
      <c r="A1881" s="1599"/>
      <c r="B1881" s="1368"/>
      <c r="C1881" s="1368"/>
      <c r="D1881" s="972" t="s">
        <v>408</v>
      </c>
      <c r="E1881" s="973" t="s">
        <v>598</v>
      </c>
      <c r="F1881" s="985">
        <v>3800</v>
      </c>
      <c r="G1881" s="825">
        <v>0</v>
      </c>
      <c r="H1881" s="963">
        <f t="shared" si="74"/>
        <v>0</v>
      </c>
    </row>
    <row r="1882" spans="1:8" ht="16.5" customHeight="1">
      <c r="A1882" s="1599"/>
      <c r="B1882" s="1368"/>
      <c r="C1882" s="1368"/>
      <c r="D1882" s="1402"/>
      <c r="E1882" s="1518"/>
      <c r="F1882" s="1518"/>
      <c r="G1882" s="1518"/>
      <c r="H1882" s="1519"/>
    </row>
    <row r="1883" spans="1:8" ht="16.5" customHeight="1">
      <c r="A1883" s="1599"/>
      <c r="B1883" s="1368"/>
      <c r="C1883" s="1368"/>
      <c r="D1883" s="1571" t="s">
        <v>935</v>
      </c>
      <c r="E1883" s="1597"/>
      <c r="F1883" s="835">
        <f>SUM(F1884:F1885)</f>
        <v>3175450</v>
      </c>
      <c r="G1883" s="825">
        <f>SUM(G1884:G1885)</f>
        <v>3149655</v>
      </c>
      <c r="H1883" s="963">
        <f t="shared" si="74"/>
        <v>0.9918767418791038</v>
      </c>
    </row>
    <row r="1884" spans="1:8" ht="38.25">
      <c r="A1884" s="1599"/>
      <c r="B1884" s="1368"/>
      <c r="C1884" s="1368"/>
      <c r="D1884" s="964" t="s">
        <v>175</v>
      </c>
      <c r="E1884" s="965" t="s">
        <v>645</v>
      </c>
      <c r="F1884" s="835">
        <v>828000</v>
      </c>
      <c r="G1884" s="825">
        <v>826429</v>
      </c>
      <c r="H1884" s="963">
        <f t="shared" si="74"/>
        <v>0.9981026570048309</v>
      </c>
    </row>
    <row r="1885" spans="1:8" ht="25.5">
      <c r="A1885" s="1599"/>
      <c r="B1885" s="1368"/>
      <c r="C1885" s="1368"/>
      <c r="D1885" s="972" t="s">
        <v>936</v>
      </c>
      <c r="E1885" s="973" t="s">
        <v>937</v>
      </c>
      <c r="F1885" s="985">
        <v>2347450</v>
      </c>
      <c r="G1885" s="825">
        <v>2323226</v>
      </c>
      <c r="H1885" s="963">
        <f t="shared" si="74"/>
        <v>0.989680717374172</v>
      </c>
    </row>
    <row r="1886" spans="1:8" ht="16.5" customHeight="1">
      <c r="A1886" s="1599"/>
      <c r="B1886" s="1368"/>
      <c r="C1886" s="1368"/>
      <c r="D1886" s="1402"/>
      <c r="E1886" s="1518"/>
      <c r="F1886" s="1518"/>
      <c r="G1886" s="1518"/>
      <c r="H1886" s="1519"/>
    </row>
    <row r="1887" spans="1:8" ht="16.5" customHeight="1">
      <c r="A1887" s="1599"/>
      <c r="B1887" s="1368"/>
      <c r="C1887" s="1368"/>
      <c r="D1887" s="1569" t="s">
        <v>614</v>
      </c>
      <c r="E1887" s="1598"/>
      <c r="F1887" s="835">
        <f>SUM(F1888:F1889)</f>
        <v>621200</v>
      </c>
      <c r="G1887" s="825">
        <f>SUM(G1888:G1889)</f>
        <v>616850</v>
      </c>
      <c r="H1887" s="963">
        <f t="shared" si="74"/>
        <v>0.9929974243399872</v>
      </c>
    </row>
    <row r="1888" spans="1:8" ht="16.5" customHeight="1">
      <c r="A1888" s="1599"/>
      <c r="B1888" s="1368"/>
      <c r="C1888" s="1368"/>
      <c r="D1888" s="964" t="s">
        <v>816</v>
      </c>
      <c r="E1888" s="965" t="s">
        <v>817</v>
      </c>
      <c r="F1888" s="835">
        <v>85400</v>
      </c>
      <c r="G1888" s="825">
        <v>82250</v>
      </c>
      <c r="H1888" s="963">
        <f t="shared" si="74"/>
        <v>0.9631147540983607</v>
      </c>
    </row>
    <row r="1889" spans="1:8" ht="16.5" customHeight="1">
      <c r="A1889" s="1599"/>
      <c r="B1889" s="1368"/>
      <c r="C1889" s="1368"/>
      <c r="D1889" s="972" t="s">
        <v>825</v>
      </c>
      <c r="E1889" s="973" t="s">
        <v>826</v>
      </c>
      <c r="F1889" s="985">
        <v>535800</v>
      </c>
      <c r="G1889" s="996">
        <v>534600</v>
      </c>
      <c r="H1889" s="987">
        <f t="shared" si="74"/>
        <v>0.9977603583426652</v>
      </c>
    </row>
    <row r="1890" spans="1:8" ht="16.5" customHeight="1">
      <c r="A1890" s="1599"/>
      <c r="B1890" s="1548" t="s">
        <v>938</v>
      </c>
      <c r="C1890" s="1547"/>
      <c r="D1890" s="1426" t="s">
        <v>33</v>
      </c>
      <c r="E1890" s="1550"/>
      <c r="F1890" s="844">
        <f aca="true" t="shared" si="75" ref="F1890:G1892">F1891</f>
        <v>565739</v>
      </c>
      <c r="G1890" s="811">
        <f t="shared" si="75"/>
        <v>565739</v>
      </c>
      <c r="H1890" s="961">
        <f t="shared" si="74"/>
        <v>1</v>
      </c>
    </row>
    <row r="1891" spans="1:8" ht="12.75">
      <c r="A1891" s="934"/>
      <c r="B1891" s="969"/>
      <c r="C1891" s="847"/>
      <c r="D1891" s="1414" t="s">
        <v>616</v>
      </c>
      <c r="E1891" s="1415"/>
      <c r="F1891" s="813">
        <f t="shared" si="75"/>
        <v>565739</v>
      </c>
      <c r="G1891" s="814">
        <f t="shared" si="75"/>
        <v>565739</v>
      </c>
      <c r="H1891" s="815">
        <f t="shared" si="74"/>
        <v>1</v>
      </c>
    </row>
    <row r="1892" spans="1:8" ht="12.75">
      <c r="A1892" s="934"/>
      <c r="B1892" s="969"/>
      <c r="C1892" s="847"/>
      <c r="D1892" s="1508" t="s">
        <v>617</v>
      </c>
      <c r="E1892" s="1509"/>
      <c r="F1892" s="835">
        <f t="shared" si="75"/>
        <v>565739</v>
      </c>
      <c r="G1892" s="825">
        <f t="shared" si="75"/>
        <v>565739</v>
      </c>
      <c r="H1892" s="963">
        <f t="shared" si="74"/>
        <v>1</v>
      </c>
    </row>
    <row r="1893" spans="1:8" ht="38.25">
      <c r="A1893" s="1075"/>
      <c r="B1893" s="1032"/>
      <c r="C1893" s="1034"/>
      <c r="D1893" s="1022" t="s">
        <v>654</v>
      </c>
      <c r="E1893" s="1007" t="s">
        <v>653</v>
      </c>
      <c r="F1893" s="835">
        <v>565739</v>
      </c>
      <c r="G1893" s="825">
        <v>565739</v>
      </c>
      <c r="H1893" s="963">
        <f t="shared" si="74"/>
        <v>1</v>
      </c>
    </row>
    <row r="1894" spans="1:8" ht="16.5" customHeight="1">
      <c r="A1894" s="1609" t="s">
        <v>939</v>
      </c>
      <c r="B1894" s="1610"/>
      <c r="C1894" s="1610"/>
      <c r="D1894" s="1610"/>
      <c r="E1894" s="1611"/>
      <c r="F1894" s="1076">
        <f>F5+F219+F249+F284+F301+F319+F435+F460+F483+F574+F595+F625+F869+F875+F896+F905+F914+F1205+F1230+F1317+F1494+F1635+F1688+F1739+F1836+F1867+F854</f>
        <v>1424317441</v>
      </c>
      <c r="G1894" s="1076">
        <f>G5+G219+G249+G284+G301+G319+G435+G460+G483+G574+G595+G625+G869+G875+G896+G905+G914+G1205+G1230+G1317+G1494+G1635+G1688+G1739+G1836+G1867+G854</f>
        <v>1258740344</v>
      </c>
      <c r="H1894" s="1077">
        <f t="shared" si="74"/>
        <v>0.8837498634547718</v>
      </c>
    </row>
    <row r="1895" spans="1:8" ht="4.5" customHeight="1">
      <c r="A1895" s="1612"/>
      <c r="B1895" s="1613"/>
      <c r="C1895" s="1613"/>
      <c r="D1895" s="1613"/>
      <c r="E1895" s="1613"/>
      <c r="F1895" s="1613"/>
      <c r="G1895" s="1613"/>
      <c r="H1895" s="1614"/>
    </row>
    <row r="1896" spans="1:8" ht="18.75" customHeight="1">
      <c r="A1896" s="1615" t="s">
        <v>394</v>
      </c>
      <c r="B1896" s="1615"/>
      <c r="C1896" s="1615"/>
      <c r="D1896" s="1615"/>
      <c r="E1896" s="1615"/>
      <c r="F1896" s="1078">
        <f>F1897+F1906</f>
        <v>1424317441</v>
      </c>
      <c r="G1896" s="1078">
        <f>G1897+G1906</f>
        <v>1258740344</v>
      </c>
      <c r="H1896" s="1079"/>
    </row>
    <row r="1897" spans="1:8" ht="19.5" customHeight="1">
      <c r="A1897" s="1616" t="s">
        <v>940</v>
      </c>
      <c r="B1897" s="1616"/>
      <c r="C1897" s="1616"/>
      <c r="D1897" s="1616"/>
      <c r="E1897" s="1616"/>
      <c r="F1897" s="1080">
        <f>F1898+F1901+F1902+F1903+F1904+F1905</f>
        <v>610214511</v>
      </c>
      <c r="G1897" s="1080">
        <f>G1898+G1901+G1902+G1903+G1904+G1905</f>
        <v>568496574</v>
      </c>
      <c r="H1897" s="1081">
        <f t="shared" si="74"/>
        <v>0.9316339807592677</v>
      </c>
    </row>
    <row r="1898" spans="1:8" ht="16.5" customHeight="1">
      <c r="A1898" s="1602" t="s">
        <v>941</v>
      </c>
      <c r="B1898" s="1603"/>
      <c r="C1898" s="1603"/>
      <c r="D1898" s="1603"/>
      <c r="E1898" s="1603"/>
      <c r="F1898" s="1082">
        <f>F1899+F1900</f>
        <v>264511635</v>
      </c>
      <c r="G1898" s="1082">
        <f>G1899+G1900</f>
        <v>246936245</v>
      </c>
      <c r="H1898" s="855">
        <f t="shared" si="74"/>
        <v>0.9335553235682809</v>
      </c>
    </row>
    <row r="1899" spans="1:8" ht="19.5" customHeight="1">
      <c r="A1899" s="1607" t="s">
        <v>942</v>
      </c>
      <c r="B1899" s="1473"/>
      <c r="C1899" s="1473"/>
      <c r="D1899" s="1473"/>
      <c r="E1899" s="1473"/>
      <c r="F1899" s="1083">
        <f>F9+F46+F56+F92+F358+F464+F487+F526+F629+F649+F662+F738+F781+F801+F858+F925+F950+F967+F984+F1021+F1048+F1110+F1141+F1312+F1325+F1365+F1417+F1507+F1639+F1709+F1724+F1840+F1875</f>
        <v>142248823</v>
      </c>
      <c r="G1899" s="1083">
        <f>G9+G46+G56+G92+G358+G464+G487+G526+G629+G649+G662+G738+G781+G801+G858+G925+G950+G967+G984+G1021+G1048+G1110+G1141+G1312+G1325+G1365+G1417+G1507+G1639+G1709+G1724+G1840+G1875</f>
        <v>135227977</v>
      </c>
      <c r="H1899" s="855">
        <f t="shared" si="74"/>
        <v>0.9506439079640048</v>
      </c>
    </row>
    <row r="1900" spans="1:8" ht="18.75" customHeight="1">
      <c r="A1900" s="1606" t="s">
        <v>943</v>
      </c>
      <c r="B1900" s="1473"/>
      <c r="C1900" s="1473"/>
      <c r="D1900" s="1473"/>
      <c r="E1900" s="1473"/>
      <c r="F1900" s="1083">
        <f>F16+F51+F63+F98+F179+F194+F205+F323+F343+F353+F365+F420+F429+F439+F444+F469+F494+F521+F533+F558+F563+F568+F578+F636+F652+F669+F742+F786+F805+F863+F873+F909+F931+F956+F973+F991+F1028+F1055+F1117+F1147+F1234+F1276+F1284+F1293+F1307+F1315+F1332+F1372+F1423+F1514+F1587+F1645+F1696+F1714+F1731+F1736+F1821+F1829+F1847+F1879</f>
        <v>122262812</v>
      </c>
      <c r="G1900" s="1083">
        <f>G16+G51+G63+G98+G179+G194+G205+G323+G343+G353+G365+G420+G429+G439+G444+G469+G494+G521+G533+G558+G563+G568+G578+G636+G652+G669+G742+G786+G805+G863+G873+G909+G931+G956+G973+G991+G1028+G1055+G1117+G1147+G1234+G1276+G1284+G1293+G1307+G1315+G1332+G1372+G1423+G1514+G1587+G1645+G1696+G1714+G1731+G1736+G1821+G1829+G1847+G1879</f>
        <v>111708268</v>
      </c>
      <c r="H1900" s="855">
        <f t="shared" si="74"/>
        <v>0.9136733089371444</v>
      </c>
    </row>
    <row r="1901" spans="1:8" ht="16.5" customHeight="1">
      <c r="A1901" s="1602" t="s">
        <v>944</v>
      </c>
      <c r="B1901" s="1603"/>
      <c r="C1901" s="1603"/>
      <c r="D1901" s="1603"/>
      <c r="E1901" s="1603"/>
      <c r="F1901" s="1082">
        <f>F123+F182+F212+F252+F262+F327+F348+F792+F815+F878+F890+F894+F917+F1101+F1155+F1223+F1237+F1254+F1262+F1279+F1288+F1297+F1320+F1350+F1360+F1393+F1406+F1411+F1452+F1485+F1497+F1590+F1677+F1681+F1700+F1742+F1750+F1758+F1767+F1777+F1781+F1790+F1799+F1810+F1824+F1883</f>
        <v>222255420</v>
      </c>
      <c r="G1901" s="1082">
        <f>G123+G182+G212+G252+G262+G327+G348+G792+G815+G878+G890+G894+G917+G1101+G1155+G1223+G1237+G1254+G1262+G1279+G1288+G1297+G1320+G1350+G1360+G1393+G1406+G1411+G1452+G1485+G1497+G1590+G1677+G1681+G1700+G1742+G1750+G1758+G1767+G1777+G1781+G1790+G1799+G1810+G1824+G1883</f>
        <v>215494554</v>
      </c>
      <c r="H1901" s="855">
        <f t="shared" si="74"/>
        <v>0.9695806473470928</v>
      </c>
    </row>
    <row r="1902" spans="1:8" ht="16.5" customHeight="1">
      <c r="A1902" s="1602" t="s">
        <v>945</v>
      </c>
      <c r="B1902" s="1603"/>
      <c r="C1902" s="1603"/>
      <c r="D1902" s="1603"/>
      <c r="E1902" s="1603"/>
      <c r="F1902" s="1082">
        <f>F37+F83+F113+F390+F512+F549+F657+F691+F846+F867+F962+F979+F1011+F1042+F1105+F1136+F1159+F1212+F1353+F1396+F1441+F1535+F1654+F1745+F1865+F1887+F945</f>
        <v>3640148</v>
      </c>
      <c r="G1902" s="1082">
        <f>G37+G83+G113+G390+G512+G549+G657+G691+G846+G867+G962+G979+G1011+G1042+G1105+G1136+G1159+G1212+G1353+G1396+G1441+G1535+G1654+G1745+G1865+G1887+G945</f>
        <v>3302696</v>
      </c>
      <c r="H1902" s="855">
        <f t="shared" si="74"/>
        <v>0.9072971758291146</v>
      </c>
    </row>
    <row r="1903" spans="1:8" ht="15.75" customHeight="1">
      <c r="A1903" s="1608" t="s">
        <v>946</v>
      </c>
      <c r="B1903" s="1603"/>
      <c r="C1903" s="1603"/>
      <c r="D1903" s="1603"/>
      <c r="E1903" s="1603"/>
      <c r="F1903" s="1082">
        <f>F127+F222+F267+F304+F330+F447+F585+F598+F694+F747+F818+F1068+F1164+F1215+F1456+F1538+F1595+F1658</f>
        <v>106846133</v>
      </c>
      <c r="G1903" s="1082">
        <f>G127+G222+G267+G304+G330+G447+G585+G598+G694+G747+G818+G1068+G1164+G1215+G1456+G1538+G1595+G1658</f>
        <v>91038523</v>
      </c>
      <c r="H1903" s="855">
        <f t="shared" si="74"/>
        <v>0.8520525773263128</v>
      </c>
    </row>
    <row r="1904" spans="1:8" ht="16.5" customHeight="1">
      <c r="A1904" s="1602" t="s">
        <v>947</v>
      </c>
      <c r="B1904" s="1603"/>
      <c r="C1904" s="1603"/>
      <c r="D1904" s="1603"/>
      <c r="E1904" s="1603"/>
      <c r="F1904" s="1082">
        <f>F903</f>
        <v>1134675</v>
      </c>
      <c r="G1904" s="1082">
        <f>G903</f>
        <v>0</v>
      </c>
      <c r="H1904" s="855">
        <f t="shared" si="74"/>
        <v>0</v>
      </c>
    </row>
    <row r="1905" spans="1:8" ht="16.5" customHeight="1">
      <c r="A1905" s="1602" t="s">
        <v>948</v>
      </c>
      <c r="B1905" s="1603"/>
      <c r="C1905" s="1603"/>
      <c r="D1905" s="1603"/>
      <c r="E1905" s="1603"/>
      <c r="F1905" s="1082">
        <f>F899</f>
        <v>11826500</v>
      </c>
      <c r="G1905" s="1082">
        <f>G899</f>
        <v>11724556</v>
      </c>
      <c r="H1905" s="855">
        <f t="shared" si="74"/>
        <v>0.9913800363590243</v>
      </c>
    </row>
    <row r="1906" spans="1:8" ht="19.5" customHeight="1">
      <c r="A1906" s="1604" t="s">
        <v>949</v>
      </c>
      <c r="B1906" s="1605"/>
      <c r="C1906" s="1605"/>
      <c r="D1906" s="1605"/>
      <c r="E1906" s="1605"/>
      <c r="F1906" s="1080">
        <f>F1907+F1909+F1910</f>
        <v>814102930</v>
      </c>
      <c r="G1906" s="1080">
        <f>G1907+G1909+G1910</f>
        <v>690243770</v>
      </c>
      <c r="H1906" s="1084">
        <f t="shared" si="74"/>
        <v>0.847858108065033</v>
      </c>
    </row>
    <row r="1907" spans="1:8" ht="16.5" customHeight="1">
      <c r="A1907" s="1602" t="s">
        <v>950</v>
      </c>
      <c r="B1907" s="1603"/>
      <c r="C1907" s="1603"/>
      <c r="D1907" s="1603"/>
      <c r="E1907" s="1603"/>
      <c r="F1907" s="1082">
        <f>F41+F87+F117+F172+F187+F198+F217+F257+F287+F291+F295+F299+F336+F394+F404+F409+F414+F424+F455+F481+F516+F553+F572+F588+F729+F796+F850+F882+F886+F912+F1016+F1200+F1208+F1227+F1241+F1246+F1258+F1266+F1270+F1302+F1356+F1401+F1444+F1448+F1491+F1502+F1582+F1686+F1691+F1704+F1719+F1754+F1763+F1772+F1786+F1795+F1806+F1815+F1834+F1870+F1892+F920</f>
        <v>803102930</v>
      </c>
      <c r="G1907" s="1082">
        <f>G41+G87+G117+G172+G187+G198+G217+G257+G287+G291+G295+G299+G336+G394+G404+G409+G414+G424+G455+G481+G516+G553+G572+G588+G729+G796+G850+G882+G886+G912+G1016+G1200+G1208+G1227+G1241+G1246+G1258+G1266+G1270+G1302+G1356+G1401+G1444+G1448+G1491+G1502+G1582+G1686+G1691+G1704+G1719+G1754+G1763+G1772+G1786+G1795+G1806+G1815+G1834+G1870+G1892+G920</f>
        <v>682243770</v>
      </c>
      <c r="H1907" s="855">
        <f t="shared" si="74"/>
        <v>0.8495097508858547</v>
      </c>
    </row>
    <row r="1908" spans="1:8" ht="18" customHeight="1">
      <c r="A1908" s="1606" t="s">
        <v>951</v>
      </c>
      <c r="B1908" s="1473"/>
      <c r="C1908" s="1473"/>
      <c r="D1908" s="1473"/>
      <c r="E1908" s="1473"/>
      <c r="F1908" s="1083">
        <v>615594992</v>
      </c>
      <c r="G1908" s="825">
        <v>517538483</v>
      </c>
      <c r="H1908" s="855">
        <f t="shared" si="74"/>
        <v>0.8407126271748487</v>
      </c>
    </row>
    <row r="1909" spans="1:8" ht="16.5" customHeight="1">
      <c r="A1909" s="1602" t="s">
        <v>952</v>
      </c>
      <c r="B1909" s="1603"/>
      <c r="C1909" s="1603"/>
      <c r="D1909" s="1603"/>
      <c r="E1909" s="1603"/>
      <c r="F1909" s="1082">
        <f>F433+F1250</f>
        <v>11000000</v>
      </c>
      <c r="G1909" s="1082">
        <f>G433+G1250</f>
        <v>8000000</v>
      </c>
      <c r="H1909" s="855">
        <f t="shared" si="74"/>
        <v>0.7272727272727273</v>
      </c>
    </row>
    <row r="1910" spans="1:8" ht="16.5" customHeight="1">
      <c r="A1910" s="1600" t="s">
        <v>953</v>
      </c>
      <c r="B1910" s="1601"/>
      <c r="C1910" s="1601"/>
      <c r="D1910" s="1601"/>
      <c r="E1910" s="1601"/>
      <c r="F1910" s="1144">
        <v>0</v>
      </c>
      <c r="G1910" s="1144">
        <v>0</v>
      </c>
      <c r="H1910" s="1138" t="s">
        <v>954</v>
      </c>
    </row>
    <row r="1911" spans="1:6" ht="16.5" customHeight="1">
      <c r="A1911" s="1085"/>
      <c r="B1911" s="1085"/>
      <c r="C1911" s="1085"/>
      <c r="D1911" s="1085"/>
      <c r="E1911" s="1085"/>
      <c r="F1911" s="1086"/>
    </row>
    <row r="1912" spans="1:6" ht="16.5" customHeight="1">
      <c r="A1912" s="1085"/>
      <c r="B1912" s="1085"/>
      <c r="C1912" s="1085"/>
      <c r="D1912" s="1085"/>
      <c r="E1912" s="1085"/>
      <c r="F1912" s="1085"/>
    </row>
    <row r="1913" spans="1:8" ht="16.5" customHeight="1">
      <c r="A1913" s="1085"/>
      <c r="B1913" s="1085"/>
      <c r="C1913" s="1085"/>
      <c r="D1913" s="1085"/>
      <c r="E1913" s="1085"/>
      <c r="F1913" s="1085"/>
      <c r="H1913" s="1087"/>
    </row>
    <row r="1914" spans="1:8" ht="16.5" customHeight="1">
      <c r="A1914" s="1085"/>
      <c r="B1914" s="1085"/>
      <c r="C1914" s="1085"/>
      <c r="D1914" s="1085"/>
      <c r="E1914" s="1085"/>
      <c r="F1914" s="1085"/>
      <c r="H1914" s="1087"/>
    </row>
    <row r="1915" spans="1:8" ht="16.5" customHeight="1">
      <c r="A1915" s="1085"/>
      <c r="B1915" s="1085"/>
      <c r="C1915" s="1085"/>
      <c r="D1915" s="1085"/>
      <c r="E1915" s="1085"/>
      <c r="F1915" s="1085"/>
      <c r="H1915" s="1087"/>
    </row>
    <row r="1916" spans="1:6" ht="16.5" customHeight="1">
      <c r="A1916" s="1085"/>
      <c r="B1916" s="1085"/>
      <c r="C1916" s="1085"/>
      <c r="D1916" s="1085"/>
      <c r="E1916" s="1085"/>
      <c r="F1916" s="1085"/>
    </row>
    <row r="1917" spans="1:6" ht="16.5" customHeight="1">
      <c r="A1917" s="1085"/>
      <c r="B1917" s="1085"/>
      <c r="C1917" s="1085"/>
      <c r="D1917" s="1085"/>
      <c r="E1917" s="1085"/>
      <c r="F1917" s="1085"/>
    </row>
    <row r="1918" spans="1:6" ht="12.75">
      <c r="A1918" s="1085"/>
      <c r="B1918" s="1085"/>
      <c r="C1918" s="1085"/>
      <c r="D1918" s="1085"/>
      <c r="E1918" s="1085"/>
      <c r="F1918" s="1085"/>
    </row>
    <row r="1919" spans="1:6" ht="12.75">
      <c r="A1919" s="1085"/>
      <c r="B1919" s="1085"/>
      <c r="C1919" s="1085"/>
      <c r="D1919" s="1085"/>
      <c r="E1919" s="1085"/>
      <c r="F1919" s="1085"/>
    </row>
    <row r="1920" ht="12.75">
      <c r="D1920" s="1087"/>
    </row>
    <row r="1922" ht="12.75">
      <c r="D1922" s="1087"/>
    </row>
    <row r="1924" ht="12.75">
      <c r="D1924" s="1087"/>
    </row>
    <row r="1926" ht="12.75">
      <c r="D1926" s="1087"/>
    </row>
    <row r="1928" ht="12.75">
      <c r="D1928" s="1087"/>
    </row>
    <row r="1930" ht="12.75">
      <c r="D1930" s="1087"/>
    </row>
    <row r="1932" ht="12.75">
      <c r="D1932" s="1087"/>
    </row>
    <row r="1934" ht="12.75">
      <c r="D1934" s="1087"/>
    </row>
    <row r="1936" ht="12.75">
      <c r="D1936" s="1087"/>
    </row>
  </sheetData>
  <sheetProtection/>
  <mergeCells count="1521">
    <mergeCell ref="A1910:E1910"/>
    <mergeCell ref="A1904:E1904"/>
    <mergeCell ref="A1905:E1905"/>
    <mergeCell ref="A1906:E1906"/>
    <mergeCell ref="A1907:E1907"/>
    <mergeCell ref="A1908:E1908"/>
    <mergeCell ref="A1909:E1909"/>
    <mergeCell ref="A1898:E1898"/>
    <mergeCell ref="A1899:E1899"/>
    <mergeCell ref="A1900:E1900"/>
    <mergeCell ref="A1901:E1901"/>
    <mergeCell ref="A1902:E1902"/>
    <mergeCell ref="A1903:E1903"/>
    <mergeCell ref="D1891:E1891"/>
    <mergeCell ref="D1892:E1892"/>
    <mergeCell ref="A1894:E1894"/>
    <mergeCell ref="A1895:H1895"/>
    <mergeCell ref="A1896:E1896"/>
    <mergeCell ref="A1897:E1897"/>
    <mergeCell ref="D1879:E1879"/>
    <mergeCell ref="D1882:H1882"/>
    <mergeCell ref="D1883:E1883"/>
    <mergeCell ref="D1886:H1886"/>
    <mergeCell ref="D1887:E1887"/>
    <mergeCell ref="B1890:C1890"/>
    <mergeCell ref="D1890:E1890"/>
    <mergeCell ref="D1869:E1869"/>
    <mergeCell ref="D1870:E1870"/>
    <mergeCell ref="A1872:A1890"/>
    <mergeCell ref="B1872:C1872"/>
    <mergeCell ref="D1872:E1872"/>
    <mergeCell ref="B1873:C1889"/>
    <mergeCell ref="D1873:E1873"/>
    <mergeCell ref="D1874:E1874"/>
    <mergeCell ref="D1875:E1875"/>
    <mergeCell ref="D1878:H1878"/>
    <mergeCell ref="D1864:H1864"/>
    <mergeCell ref="D1865:E1865"/>
    <mergeCell ref="B1867:C1867"/>
    <mergeCell ref="D1867:E1867"/>
    <mergeCell ref="B1868:C1868"/>
    <mergeCell ref="D1868:E1868"/>
    <mergeCell ref="B1857:C1857"/>
    <mergeCell ref="B1858:C1858"/>
    <mergeCell ref="B1860:C1860"/>
    <mergeCell ref="B1861:C1861"/>
    <mergeCell ref="B1862:C1862"/>
    <mergeCell ref="B1863:C1863"/>
    <mergeCell ref="B1851:C1851"/>
    <mergeCell ref="B1852:C1852"/>
    <mergeCell ref="B1853:C1853"/>
    <mergeCell ref="B1854:C1854"/>
    <mergeCell ref="B1855:C1855"/>
    <mergeCell ref="B1856:C1856"/>
    <mergeCell ref="B1845:C1845"/>
    <mergeCell ref="D1846:H1846"/>
    <mergeCell ref="D1847:E1847"/>
    <mergeCell ref="B1848:C1848"/>
    <mergeCell ref="B1849:C1849"/>
    <mergeCell ref="B1850:C1850"/>
    <mergeCell ref="D1839:E1839"/>
    <mergeCell ref="D1840:E1840"/>
    <mergeCell ref="B1841:C1841"/>
    <mergeCell ref="B1842:C1842"/>
    <mergeCell ref="B1843:C1843"/>
    <mergeCell ref="B1844:C1844"/>
    <mergeCell ref="D1834:E1834"/>
    <mergeCell ref="B1836:C1836"/>
    <mergeCell ref="D1836:E1836"/>
    <mergeCell ref="B1837:C1837"/>
    <mergeCell ref="D1837:E1837"/>
    <mergeCell ref="D1838:E1838"/>
    <mergeCell ref="D1823:H1823"/>
    <mergeCell ref="D1824:E1824"/>
    <mergeCell ref="B1826:C1826"/>
    <mergeCell ref="D1826:E1826"/>
    <mergeCell ref="B1827:C1835"/>
    <mergeCell ref="D1827:E1827"/>
    <mergeCell ref="D1828:E1828"/>
    <mergeCell ref="D1829:E1829"/>
    <mergeCell ref="D1832:H1832"/>
    <mergeCell ref="D1833:E1833"/>
    <mergeCell ref="B1816:C1816"/>
    <mergeCell ref="B1818:C1818"/>
    <mergeCell ref="D1818:E1818"/>
    <mergeCell ref="D1819:E1819"/>
    <mergeCell ref="D1820:E1820"/>
    <mergeCell ref="D1821:E1821"/>
    <mergeCell ref="D1809:E1809"/>
    <mergeCell ref="D1810:E1810"/>
    <mergeCell ref="B1811:C1811"/>
    <mergeCell ref="D1813:H1813"/>
    <mergeCell ref="D1814:E1814"/>
    <mergeCell ref="D1815:E1815"/>
    <mergeCell ref="B1802:C1802"/>
    <mergeCell ref="D1804:H1804"/>
    <mergeCell ref="D1805:E1805"/>
    <mergeCell ref="D1806:E1806"/>
    <mergeCell ref="B1807:C1807"/>
    <mergeCell ref="B1808:C1808"/>
    <mergeCell ref="D1808:E1808"/>
    <mergeCell ref="B1797:C1797"/>
    <mergeCell ref="D1797:E1797"/>
    <mergeCell ref="B1798:C1800"/>
    <mergeCell ref="D1798:E1798"/>
    <mergeCell ref="D1799:E1799"/>
    <mergeCell ref="B1801:C1801"/>
    <mergeCell ref="D1781:E1781"/>
    <mergeCell ref="D1785:E1785"/>
    <mergeCell ref="D1786:E1786"/>
    <mergeCell ref="B1788:C1788"/>
    <mergeCell ref="D1788:E1788"/>
    <mergeCell ref="B1789:C1796"/>
    <mergeCell ref="D1789:E1789"/>
    <mergeCell ref="D1790:E1790"/>
    <mergeCell ref="D1794:E1794"/>
    <mergeCell ref="D1795:E1795"/>
    <mergeCell ref="B1776:C1778"/>
    <mergeCell ref="D1776:E1776"/>
    <mergeCell ref="D1777:E1777"/>
    <mergeCell ref="B1779:C1779"/>
    <mergeCell ref="D1779:E1779"/>
    <mergeCell ref="D1780:E1780"/>
    <mergeCell ref="B1769:C1769"/>
    <mergeCell ref="D1770:F1770"/>
    <mergeCell ref="D1771:E1771"/>
    <mergeCell ref="D1772:E1772"/>
    <mergeCell ref="B1774:C1774"/>
    <mergeCell ref="B1775:C1775"/>
    <mergeCell ref="D1775:E1775"/>
    <mergeCell ref="D1762:E1762"/>
    <mergeCell ref="D1763:E1763"/>
    <mergeCell ref="B1765:C1765"/>
    <mergeCell ref="D1765:E1765"/>
    <mergeCell ref="B1766:C1768"/>
    <mergeCell ref="D1766:E1766"/>
    <mergeCell ref="D1767:E1767"/>
    <mergeCell ref="B1756:C1756"/>
    <mergeCell ref="D1756:E1756"/>
    <mergeCell ref="B1757:C1759"/>
    <mergeCell ref="D1757:E1757"/>
    <mergeCell ref="D1758:E1758"/>
    <mergeCell ref="B1760:C1760"/>
    <mergeCell ref="B1748:C1748"/>
    <mergeCell ref="D1748:E1748"/>
    <mergeCell ref="B1749:C1755"/>
    <mergeCell ref="D1749:E1749"/>
    <mergeCell ref="D1750:E1750"/>
    <mergeCell ref="D1753:E1753"/>
    <mergeCell ref="D1754:E1754"/>
    <mergeCell ref="B1740:C1740"/>
    <mergeCell ref="D1740:E1740"/>
    <mergeCell ref="B1741:C1747"/>
    <mergeCell ref="D1741:E1741"/>
    <mergeCell ref="D1742:E1742"/>
    <mergeCell ref="D1744:H1744"/>
    <mergeCell ref="D1745:E1745"/>
    <mergeCell ref="B1733:C1733"/>
    <mergeCell ref="B1734:C1738"/>
    <mergeCell ref="D1734:E1734"/>
    <mergeCell ref="D1735:E1735"/>
    <mergeCell ref="D1736:E1736"/>
    <mergeCell ref="B1739:C1739"/>
    <mergeCell ref="D1739:E1739"/>
    <mergeCell ref="B1727:C1727"/>
    <mergeCell ref="B1728:C1728"/>
    <mergeCell ref="C1729:C1732"/>
    <mergeCell ref="D1729:E1729"/>
    <mergeCell ref="D1730:E1730"/>
    <mergeCell ref="D1731:E1731"/>
    <mergeCell ref="B1721:C1721"/>
    <mergeCell ref="D1721:E1721"/>
    <mergeCell ref="B1722:C1726"/>
    <mergeCell ref="D1722:E1722"/>
    <mergeCell ref="D1723:E1723"/>
    <mergeCell ref="D1724:E1724"/>
    <mergeCell ref="D1706:E1706"/>
    <mergeCell ref="B1707:C1711"/>
    <mergeCell ref="D1707:E1707"/>
    <mergeCell ref="D1708:E1708"/>
    <mergeCell ref="D1709:E1709"/>
    <mergeCell ref="B1712:C1720"/>
    <mergeCell ref="D1714:E1714"/>
    <mergeCell ref="D1718:E1718"/>
    <mergeCell ref="D1719:E1719"/>
    <mergeCell ref="A1693:A1706"/>
    <mergeCell ref="B1693:C1693"/>
    <mergeCell ref="D1693:E1693"/>
    <mergeCell ref="D1694:E1694"/>
    <mergeCell ref="D1695:E1695"/>
    <mergeCell ref="D1696:E1696"/>
    <mergeCell ref="D1700:E1700"/>
    <mergeCell ref="D1703:E1703"/>
    <mergeCell ref="D1704:E1704"/>
    <mergeCell ref="B1706:C1706"/>
    <mergeCell ref="B1687:C1687"/>
    <mergeCell ref="B1688:C1688"/>
    <mergeCell ref="D1688:E1688"/>
    <mergeCell ref="B1689:C1689"/>
    <mergeCell ref="D1689:E1689"/>
    <mergeCell ref="B1690:C1692"/>
    <mergeCell ref="D1690:E1690"/>
    <mergeCell ref="D1691:E1691"/>
    <mergeCell ref="B1680:C1682"/>
    <mergeCell ref="D1680:E1680"/>
    <mergeCell ref="D1681:E1681"/>
    <mergeCell ref="D1684:H1684"/>
    <mergeCell ref="D1685:E1685"/>
    <mergeCell ref="D1686:E1686"/>
    <mergeCell ref="B1675:C1675"/>
    <mergeCell ref="D1675:E1675"/>
    <mergeCell ref="B1676:C1678"/>
    <mergeCell ref="D1676:E1676"/>
    <mergeCell ref="D1677:E1677"/>
    <mergeCell ref="B1679:C1679"/>
    <mergeCell ref="D1679:E1679"/>
    <mergeCell ref="B1667:C1667"/>
    <mergeCell ref="B1668:C1668"/>
    <mergeCell ref="B1669:C1669"/>
    <mergeCell ref="B1670:C1670"/>
    <mergeCell ref="B1673:C1673"/>
    <mergeCell ref="B1674:C1674"/>
    <mergeCell ref="B1661:C1661"/>
    <mergeCell ref="B1662:C1662"/>
    <mergeCell ref="B1663:C1663"/>
    <mergeCell ref="B1664:C1664"/>
    <mergeCell ref="B1665:C1665"/>
    <mergeCell ref="B1666:C1666"/>
    <mergeCell ref="B1656:C1656"/>
    <mergeCell ref="D1656:E1656"/>
    <mergeCell ref="B1657:C1659"/>
    <mergeCell ref="D1657:E1657"/>
    <mergeCell ref="D1658:E1658"/>
    <mergeCell ref="B1660:C1660"/>
    <mergeCell ref="D1645:E1645"/>
    <mergeCell ref="B1646:C1646"/>
    <mergeCell ref="B1647:C1647"/>
    <mergeCell ref="B1648:C1648"/>
    <mergeCell ref="B1649:C1649"/>
    <mergeCell ref="B1650:C1655"/>
    <mergeCell ref="D1653:H1653"/>
    <mergeCell ref="D1654:E1654"/>
    <mergeCell ref="D1639:E1639"/>
    <mergeCell ref="B1640:C1640"/>
    <mergeCell ref="B1641:C1641"/>
    <mergeCell ref="B1642:C1642"/>
    <mergeCell ref="B1643:C1643"/>
    <mergeCell ref="D1644:H1644"/>
    <mergeCell ref="B1635:C1635"/>
    <mergeCell ref="D1635:E1635"/>
    <mergeCell ref="B1636:C1636"/>
    <mergeCell ref="D1636:E1636"/>
    <mergeCell ref="D1637:E1637"/>
    <mergeCell ref="D1638:E1638"/>
    <mergeCell ref="B1584:C1584"/>
    <mergeCell ref="D1584:E1584"/>
    <mergeCell ref="B1585:C1595"/>
    <mergeCell ref="D1585:E1585"/>
    <mergeCell ref="D1586:E1586"/>
    <mergeCell ref="D1587:E1587"/>
    <mergeCell ref="D1590:E1590"/>
    <mergeCell ref="D1594:H1594"/>
    <mergeCell ref="D1595:E1595"/>
    <mergeCell ref="B1578:C1578"/>
    <mergeCell ref="B1579:C1579"/>
    <mergeCell ref="D1580:H1580"/>
    <mergeCell ref="D1581:E1581"/>
    <mergeCell ref="D1582:E1582"/>
    <mergeCell ref="B1583:C1583"/>
    <mergeCell ref="B1568:C1568"/>
    <mergeCell ref="B1569:C1569"/>
    <mergeCell ref="B1570:C1570"/>
    <mergeCell ref="B1571:C1571"/>
    <mergeCell ref="B1572:C1572"/>
    <mergeCell ref="B1573:C1573"/>
    <mergeCell ref="B1562:C1562"/>
    <mergeCell ref="B1563:C1563"/>
    <mergeCell ref="B1564:C1564"/>
    <mergeCell ref="B1565:C1565"/>
    <mergeCell ref="B1566:C1566"/>
    <mergeCell ref="B1567:C1567"/>
    <mergeCell ref="B1556:C1556"/>
    <mergeCell ref="B1557:C1557"/>
    <mergeCell ref="B1558:C1558"/>
    <mergeCell ref="B1559:C1559"/>
    <mergeCell ref="B1560:C1560"/>
    <mergeCell ref="B1561:C1561"/>
    <mergeCell ref="B1550:C1550"/>
    <mergeCell ref="B1551:C1551"/>
    <mergeCell ref="B1552:C1552"/>
    <mergeCell ref="B1553:C1553"/>
    <mergeCell ref="B1554:C1554"/>
    <mergeCell ref="B1555:C1555"/>
    <mergeCell ref="B1544:C1544"/>
    <mergeCell ref="B1545:C1545"/>
    <mergeCell ref="B1546:C1546"/>
    <mergeCell ref="B1547:C1547"/>
    <mergeCell ref="B1548:C1548"/>
    <mergeCell ref="B1549:C1549"/>
    <mergeCell ref="D1534:H1534"/>
    <mergeCell ref="D1535:E1535"/>
    <mergeCell ref="D1537:H1537"/>
    <mergeCell ref="D1538:E1538"/>
    <mergeCell ref="B1542:C1542"/>
    <mergeCell ref="B1543:C1543"/>
    <mergeCell ref="D1505:E1505"/>
    <mergeCell ref="D1506:E1506"/>
    <mergeCell ref="D1507:E1507"/>
    <mergeCell ref="D1513:H1513"/>
    <mergeCell ref="B1514:C1514"/>
    <mergeCell ref="D1514:E1514"/>
    <mergeCell ref="B1496:C1503"/>
    <mergeCell ref="D1496:E1496"/>
    <mergeCell ref="D1497:E1497"/>
    <mergeCell ref="D1501:E1501"/>
    <mergeCell ref="D1502:E1502"/>
    <mergeCell ref="B1504:C1504"/>
    <mergeCell ref="D1504:E1504"/>
    <mergeCell ref="D1490:E1490"/>
    <mergeCell ref="D1491:E1491"/>
    <mergeCell ref="B1494:C1494"/>
    <mergeCell ref="D1494:E1494"/>
    <mergeCell ref="B1495:C1495"/>
    <mergeCell ref="D1495:E1495"/>
    <mergeCell ref="D1451:E1451"/>
    <mergeCell ref="D1452:E1452"/>
    <mergeCell ref="B1454:C1454"/>
    <mergeCell ref="D1454:E1454"/>
    <mergeCell ref="B1455:C1492"/>
    <mergeCell ref="D1455:E1455"/>
    <mergeCell ref="D1456:E1456"/>
    <mergeCell ref="D1484:H1484"/>
    <mergeCell ref="D1485:E1485"/>
    <mergeCell ref="D1489:H1489"/>
    <mergeCell ref="B1446:C1446"/>
    <mergeCell ref="D1446:E1446"/>
    <mergeCell ref="B1447:C1449"/>
    <mergeCell ref="D1447:E1447"/>
    <mergeCell ref="D1448:E1448"/>
    <mergeCell ref="B1450:C1450"/>
    <mergeCell ref="D1450:E1450"/>
    <mergeCell ref="B1429:C1429"/>
    <mergeCell ref="B1430:C1430"/>
    <mergeCell ref="B1431:C1431"/>
    <mergeCell ref="B1432:C1445"/>
    <mergeCell ref="D1440:H1440"/>
    <mergeCell ref="D1441:E1441"/>
    <mergeCell ref="D1443:E1443"/>
    <mergeCell ref="D1444:E1444"/>
    <mergeCell ref="B1420:C1420"/>
    <mergeCell ref="B1421:C1421"/>
    <mergeCell ref="D1422:H1422"/>
    <mergeCell ref="D1423:E1423"/>
    <mergeCell ref="B1425:C1425"/>
    <mergeCell ref="B1427:C1427"/>
    <mergeCell ref="B1414:C1414"/>
    <mergeCell ref="D1414:E1414"/>
    <mergeCell ref="D1415:E1415"/>
    <mergeCell ref="D1416:E1416"/>
    <mergeCell ref="D1417:E1417"/>
    <mergeCell ref="B1418:C1418"/>
    <mergeCell ref="B1405:C1408"/>
    <mergeCell ref="D1405:E1405"/>
    <mergeCell ref="D1406:E1406"/>
    <mergeCell ref="B1409:C1409"/>
    <mergeCell ref="D1409:E1409"/>
    <mergeCell ref="B1410:C1413"/>
    <mergeCell ref="D1410:E1410"/>
    <mergeCell ref="D1411:E1411"/>
    <mergeCell ref="D1399:H1399"/>
    <mergeCell ref="D1400:E1400"/>
    <mergeCell ref="D1401:E1401"/>
    <mergeCell ref="B1403:C1403"/>
    <mergeCell ref="B1404:C1404"/>
    <mergeCell ref="D1404:E1404"/>
    <mergeCell ref="B1386:C1386"/>
    <mergeCell ref="B1391:C1391"/>
    <mergeCell ref="D1392:H1392"/>
    <mergeCell ref="D1393:E1393"/>
    <mergeCell ref="D1395:H1395"/>
    <mergeCell ref="D1396:E1396"/>
    <mergeCell ref="B1380:C1380"/>
    <mergeCell ref="B1381:C1381"/>
    <mergeCell ref="B1382:C1382"/>
    <mergeCell ref="B1383:C1383"/>
    <mergeCell ref="B1384:C1384"/>
    <mergeCell ref="B1385:C1385"/>
    <mergeCell ref="B1374:C1374"/>
    <mergeCell ref="B1375:C1375"/>
    <mergeCell ref="B1376:C1376"/>
    <mergeCell ref="B1377:C1377"/>
    <mergeCell ref="B1378:C1378"/>
    <mergeCell ref="B1379:C1379"/>
    <mergeCell ref="B1367:C1367"/>
    <mergeCell ref="B1368:C1368"/>
    <mergeCell ref="B1369:C1369"/>
    <mergeCell ref="B1370:C1370"/>
    <mergeCell ref="D1371:H1371"/>
    <mergeCell ref="D1372:E1372"/>
    <mergeCell ref="B1362:C1362"/>
    <mergeCell ref="D1362:E1362"/>
    <mergeCell ref="D1363:E1363"/>
    <mergeCell ref="D1364:E1364"/>
    <mergeCell ref="D1365:E1365"/>
    <mergeCell ref="B1366:C1366"/>
    <mergeCell ref="D1356:E1356"/>
    <mergeCell ref="B1358:C1358"/>
    <mergeCell ref="D1358:E1358"/>
    <mergeCell ref="B1359:C1361"/>
    <mergeCell ref="D1359:E1359"/>
    <mergeCell ref="D1360:E1360"/>
    <mergeCell ref="B1348:C1348"/>
    <mergeCell ref="D1349:H1349"/>
    <mergeCell ref="D1350:E1350"/>
    <mergeCell ref="D1352:H1352"/>
    <mergeCell ref="D1353:E1353"/>
    <mergeCell ref="D1355:E1355"/>
    <mergeCell ref="B1340:C1340"/>
    <mergeCell ref="B1341:C1341"/>
    <mergeCell ref="B1342:C1342"/>
    <mergeCell ref="B1343:C1343"/>
    <mergeCell ref="B1344:C1344"/>
    <mergeCell ref="B1347:C1347"/>
    <mergeCell ref="B1334:C1334"/>
    <mergeCell ref="B1335:C1335"/>
    <mergeCell ref="B1336:C1336"/>
    <mergeCell ref="B1337:C1337"/>
    <mergeCell ref="B1338:C1338"/>
    <mergeCell ref="B1339:C1339"/>
    <mergeCell ref="B1326:C1326"/>
    <mergeCell ref="B1327:C1327"/>
    <mergeCell ref="B1328:C1328"/>
    <mergeCell ref="B1329:C1329"/>
    <mergeCell ref="D1331:H1331"/>
    <mergeCell ref="D1332:E1332"/>
    <mergeCell ref="D1320:E1320"/>
    <mergeCell ref="B1322:C1322"/>
    <mergeCell ref="D1322:E1322"/>
    <mergeCell ref="D1323:E1323"/>
    <mergeCell ref="D1324:E1324"/>
    <mergeCell ref="D1325:E1325"/>
    <mergeCell ref="B1316:C1316"/>
    <mergeCell ref="B1317:C1317"/>
    <mergeCell ref="D1317:E1317"/>
    <mergeCell ref="B1318:C1318"/>
    <mergeCell ref="D1318:E1318"/>
    <mergeCell ref="D1319:E1319"/>
    <mergeCell ref="B1309:C1309"/>
    <mergeCell ref="D1310:E1310"/>
    <mergeCell ref="D1311:E1311"/>
    <mergeCell ref="D1312:E1312"/>
    <mergeCell ref="D1314:H1314"/>
    <mergeCell ref="D1315:E1315"/>
    <mergeCell ref="D1297:E1297"/>
    <mergeCell ref="D1301:E1301"/>
    <mergeCell ref="D1302:E1302"/>
    <mergeCell ref="B1304:C1304"/>
    <mergeCell ref="B1305:C1308"/>
    <mergeCell ref="D1305:E1305"/>
    <mergeCell ref="D1306:E1306"/>
    <mergeCell ref="D1307:E1307"/>
    <mergeCell ref="D1291:E1291"/>
    <mergeCell ref="D1292:E1292"/>
    <mergeCell ref="D1293:E1293"/>
    <mergeCell ref="B1294:C1294"/>
    <mergeCell ref="B1295:C1295"/>
    <mergeCell ref="D1296:H1296"/>
    <mergeCell ref="B1286:C1286"/>
    <mergeCell ref="D1286:E1286"/>
    <mergeCell ref="B1287:C1289"/>
    <mergeCell ref="D1287:E1287"/>
    <mergeCell ref="D1288:E1288"/>
    <mergeCell ref="B1290:C1290"/>
    <mergeCell ref="D1290:E1290"/>
    <mergeCell ref="B1281:C1281"/>
    <mergeCell ref="D1281:E1281"/>
    <mergeCell ref="B1282:C1285"/>
    <mergeCell ref="D1282:E1282"/>
    <mergeCell ref="D1283:E1283"/>
    <mergeCell ref="D1284:E1284"/>
    <mergeCell ref="D1274:E1274"/>
    <mergeCell ref="D1275:E1275"/>
    <mergeCell ref="B1276:C1280"/>
    <mergeCell ref="D1276:E1276"/>
    <mergeCell ref="D1278:H1278"/>
    <mergeCell ref="D1279:E1279"/>
    <mergeCell ref="B1268:C1268"/>
    <mergeCell ref="D1268:E1268"/>
    <mergeCell ref="B1269:C1272"/>
    <mergeCell ref="D1269:E1269"/>
    <mergeCell ref="D1270:E1270"/>
    <mergeCell ref="B1273:C1273"/>
    <mergeCell ref="D1273:E1273"/>
    <mergeCell ref="B1260:C1260"/>
    <mergeCell ref="D1260:E1260"/>
    <mergeCell ref="D1261:E1261"/>
    <mergeCell ref="D1262:E1262"/>
    <mergeCell ref="D1265:E1265"/>
    <mergeCell ref="D1266:E1266"/>
    <mergeCell ref="B1252:C1252"/>
    <mergeCell ref="D1252:E1252"/>
    <mergeCell ref="D1253:E1253"/>
    <mergeCell ref="D1254:E1254"/>
    <mergeCell ref="D1257:E1257"/>
    <mergeCell ref="D1258:E1258"/>
    <mergeCell ref="B1245:C1247"/>
    <mergeCell ref="D1245:E1245"/>
    <mergeCell ref="D1246:E1246"/>
    <mergeCell ref="B1248:C1248"/>
    <mergeCell ref="D1248:E1248"/>
    <mergeCell ref="B1249:C1251"/>
    <mergeCell ref="D1249:E1249"/>
    <mergeCell ref="D1250:E1250"/>
    <mergeCell ref="D1237:E1237"/>
    <mergeCell ref="D1239:H1239"/>
    <mergeCell ref="D1240:E1240"/>
    <mergeCell ref="D1241:E1241"/>
    <mergeCell ref="B1244:C1244"/>
    <mergeCell ref="D1244:E1244"/>
    <mergeCell ref="D1227:E1227"/>
    <mergeCell ref="B1230:C1230"/>
    <mergeCell ref="D1230:E1230"/>
    <mergeCell ref="B1231:C1231"/>
    <mergeCell ref="D1231:E1231"/>
    <mergeCell ref="B1232:C1243"/>
    <mergeCell ref="D1232:E1232"/>
    <mergeCell ref="D1233:E1233"/>
    <mergeCell ref="D1234:E1234"/>
    <mergeCell ref="D1236:H1236"/>
    <mergeCell ref="B1222:C1223"/>
    <mergeCell ref="D1222:E1222"/>
    <mergeCell ref="D1223:E1223"/>
    <mergeCell ref="B1224:C1224"/>
    <mergeCell ref="D1225:H1225"/>
    <mergeCell ref="D1226:E1226"/>
    <mergeCell ref="B1211:C1220"/>
    <mergeCell ref="D1211:E1211"/>
    <mergeCell ref="D1212:E1212"/>
    <mergeCell ref="D1215:E1215"/>
    <mergeCell ref="B1221:C1221"/>
    <mergeCell ref="D1221:E1221"/>
    <mergeCell ref="B1206:C1206"/>
    <mergeCell ref="D1206:E1206"/>
    <mergeCell ref="D1207:E1207"/>
    <mergeCell ref="D1208:E1208"/>
    <mergeCell ref="B1210:C1210"/>
    <mergeCell ref="D1210:E1210"/>
    <mergeCell ref="B1195:C1195"/>
    <mergeCell ref="D1198:H1198"/>
    <mergeCell ref="D1199:E1199"/>
    <mergeCell ref="D1200:E1200"/>
    <mergeCell ref="B1201:C1204"/>
    <mergeCell ref="B1205:C1205"/>
    <mergeCell ref="D1205:E1205"/>
    <mergeCell ref="B1186:C1186"/>
    <mergeCell ref="B1189:C1189"/>
    <mergeCell ref="B1190:C1190"/>
    <mergeCell ref="B1191:C1191"/>
    <mergeCell ref="B1192:C1192"/>
    <mergeCell ref="B1194:C1194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D1159:E1159"/>
    <mergeCell ref="D1163:H1163"/>
    <mergeCell ref="D1164:E1164"/>
    <mergeCell ref="B1169:C1169"/>
    <mergeCell ref="B1170:C1170"/>
    <mergeCell ref="B1173:C1173"/>
    <mergeCell ref="B1142:C1142"/>
    <mergeCell ref="D1146:H1146"/>
    <mergeCell ref="D1147:E1147"/>
    <mergeCell ref="D1154:H1154"/>
    <mergeCell ref="D1155:E1155"/>
    <mergeCell ref="D1158:H1158"/>
    <mergeCell ref="D1136:E1136"/>
    <mergeCell ref="B1138:C1138"/>
    <mergeCell ref="D1138:E1138"/>
    <mergeCell ref="D1139:E1139"/>
    <mergeCell ref="D1140:E1140"/>
    <mergeCell ref="D1141:E1141"/>
    <mergeCell ref="B1128:C1128"/>
    <mergeCell ref="B1129:C1129"/>
    <mergeCell ref="B1130:C1130"/>
    <mergeCell ref="B1131:C1131"/>
    <mergeCell ref="B1134:C1134"/>
    <mergeCell ref="D1135:H1135"/>
    <mergeCell ref="B1122:C1122"/>
    <mergeCell ref="B1123:C1123"/>
    <mergeCell ref="B1124:C1124"/>
    <mergeCell ref="B1125:C1125"/>
    <mergeCell ref="B1126:C1126"/>
    <mergeCell ref="B1127:C1127"/>
    <mergeCell ref="B1115:C1115"/>
    <mergeCell ref="D1116:H1116"/>
    <mergeCell ref="D1117:E1117"/>
    <mergeCell ref="B1119:C1119"/>
    <mergeCell ref="B1120:C1120"/>
    <mergeCell ref="B1121:C1121"/>
    <mergeCell ref="D1109:E1109"/>
    <mergeCell ref="D1110:E1110"/>
    <mergeCell ref="B1111:C1111"/>
    <mergeCell ref="B1112:C1112"/>
    <mergeCell ref="B1113:C1113"/>
    <mergeCell ref="B1114:C1114"/>
    <mergeCell ref="D1104:F1104"/>
    <mergeCell ref="B1105:C1105"/>
    <mergeCell ref="D1105:E1105"/>
    <mergeCell ref="B1107:C1107"/>
    <mergeCell ref="D1107:E1107"/>
    <mergeCell ref="D1108:E1108"/>
    <mergeCell ref="B1094:C1094"/>
    <mergeCell ref="B1095:C1095"/>
    <mergeCell ref="B1096:C1096"/>
    <mergeCell ref="B1098:C1098"/>
    <mergeCell ref="D1100:H1100"/>
    <mergeCell ref="D1101:E1101"/>
    <mergeCell ref="B1085:C1085"/>
    <mergeCell ref="B1086:C1086"/>
    <mergeCell ref="B1088:C1088"/>
    <mergeCell ref="B1089:C1089"/>
    <mergeCell ref="B1091:C1091"/>
    <mergeCell ref="B1092:C1092"/>
    <mergeCell ref="B1079:C1079"/>
    <mergeCell ref="B1080:C1080"/>
    <mergeCell ref="B1081:C1081"/>
    <mergeCell ref="B1082:C1082"/>
    <mergeCell ref="B1083:C1083"/>
    <mergeCell ref="B1084:C1084"/>
    <mergeCell ref="B1073:C1073"/>
    <mergeCell ref="B1074:C1074"/>
    <mergeCell ref="B1075:C1075"/>
    <mergeCell ref="B1076:C1076"/>
    <mergeCell ref="B1077:C1077"/>
    <mergeCell ref="B1078:C1078"/>
    <mergeCell ref="D1048:E1048"/>
    <mergeCell ref="B1049:C1049"/>
    <mergeCell ref="D1054:H1054"/>
    <mergeCell ref="D1055:E1055"/>
    <mergeCell ref="D1067:H1067"/>
    <mergeCell ref="D1068:E1068"/>
    <mergeCell ref="D1041:H1041"/>
    <mergeCell ref="D1042:E1042"/>
    <mergeCell ref="B1045:C1045"/>
    <mergeCell ref="D1045:E1045"/>
    <mergeCell ref="D1046:E1046"/>
    <mergeCell ref="D1047:E1047"/>
    <mergeCell ref="B1034:C1034"/>
    <mergeCell ref="B1035:C1035"/>
    <mergeCell ref="B1036:C1036"/>
    <mergeCell ref="B1037:C1037"/>
    <mergeCell ref="B1038:C1038"/>
    <mergeCell ref="B1040:C1044"/>
    <mergeCell ref="D1027:H1027"/>
    <mergeCell ref="D1028:E1028"/>
    <mergeCell ref="B1030:C1030"/>
    <mergeCell ref="B1031:C1031"/>
    <mergeCell ref="B1032:C1032"/>
    <mergeCell ref="B1033:C1033"/>
    <mergeCell ref="D1021:E1021"/>
    <mergeCell ref="B1022:C1022"/>
    <mergeCell ref="B1023:C1023"/>
    <mergeCell ref="B1024:C1024"/>
    <mergeCell ref="B1025:C1025"/>
    <mergeCell ref="B1026:C1026"/>
    <mergeCell ref="D1015:E1015"/>
    <mergeCell ref="D1016:E1016"/>
    <mergeCell ref="B1018:C1018"/>
    <mergeCell ref="D1018:E1018"/>
    <mergeCell ref="D1019:E1019"/>
    <mergeCell ref="D1020:E1020"/>
    <mergeCell ref="B1005:C1005"/>
    <mergeCell ref="B1006:C1006"/>
    <mergeCell ref="B1007:C1007"/>
    <mergeCell ref="B1009:C1009"/>
    <mergeCell ref="D1010:H1010"/>
    <mergeCell ref="D1011:E1011"/>
    <mergeCell ref="B998:C998"/>
    <mergeCell ref="B1000:C1000"/>
    <mergeCell ref="B1001:C1001"/>
    <mergeCell ref="B1002:C1002"/>
    <mergeCell ref="B1003:C1003"/>
    <mergeCell ref="B1004:C1004"/>
    <mergeCell ref="D991:E991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D990:H990"/>
    <mergeCell ref="B981:C981"/>
    <mergeCell ref="D981:E981"/>
    <mergeCell ref="D982:E982"/>
    <mergeCell ref="D983:E983"/>
    <mergeCell ref="D984:E984"/>
    <mergeCell ref="B985:C985"/>
    <mergeCell ref="B964:C964"/>
    <mergeCell ref="D964:E964"/>
    <mergeCell ref="B965:C980"/>
    <mergeCell ref="D965:E965"/>
    <mergeCell ref="D966:E966"/>
    <mergeCell ref="D967:E967"/>
    <mergeCell ref="D973:E973"/>
    <mergeCell ref="D979:E979"/>
    <mergeCell ref="B948:C963"/>
    <mergeCell ref="D948:E948"/>
    <mergeCell ref="D949:E949"/>
    <mergeCell ref="D950:E950"/>
    <mergeCell ref="D955:H955"/>
    <mergeCell ref="D956:E956"/>
    <mergeCell ref="D961:H961"/>
    <mergeCell ref="D962:E962"/>
    <mergeCell ref="B942:C942"/>
    <mergeCell ref="B943:C946"/>
    <mergeCell ref="D944:H944"/>
    <mergeCell ref="D945:E945"/>
    <mergeCell ref="B947:C947"/>
    <mergeCell ref="D947:E947"/>
    <mergeCell ref="B935:C935"/>
    <mergeCell ref="B936:C936"/>
    <mergeCell ref="B937:C937"/>
    <mergeCell ref="B938:C938"/>
    <mergeCell ref="B939:C939"/>
    <mergeCell ref="B941:C941"/>
    <mergeCell ref="B929:C929"/>
    <mergeCell ref="D930:H930"/>
    <mergeCell ref="D931:E931"/>
    <mergeCell ref="B932:C932"/>
    <mergeCell ref="B933:C933"/>
    <mergeCell ref="B934:C934"/>
    <mergeCell ref="D923:E923"/>
    <mergeCell ref="D924:E924"/>
    <mergeCell ref="D925:E925"/>
    <mergeCell ref="B926:C926"/>
    <mergeCell ref="B927:C927"/>
    <mergeCell ref="B928:C928"/>
    <mergeCell ref="D916:E916"/>
    <mergeCell ref="D917:E917"/>
    <mergeCell ref="D919:E919"/>
    <mergeCell ref="D920:E920"/>
    <mergeCell ref="B922:C922"/>
    <mergeCell ref="D922:E922"/>
    <mergeCell ref="D911:E911"/>
    <mergeCell ref="D912:E912"/>
    <mergeCell ref="B914:C914"/>
    <mergeCell ref="D914:E914"/>
    <mergeCell ref="B915:C915"/>
    <mergeCell ref="D915:E915"/>
    <mergeCell ref="B905:C905"/>
    <mergeCell ref="D905:E905"/>
    <mergeCell ref="B906:C906"/>
    <mergeCell ref="D906:E906"/>
    <mergeCell ref="B907:C910"/>
    <mergeCell ref="D907:E907"/>
    <mergeCell ref="D908:E908"/>
    <mergeCell ref="D909:E909"/>
    <mergeCell ref="B898:C900"/>
    <mergeCell ref="D898:E898"/>
    <mergeCell ref="D899:E899"/>
    <mergeCell ref="B901:C901"/>
    <mergeCell ref="D901:E901"/>
    <mergeCell ref="B902:C904"/>
    <mergeCell ref="D902:E902"/>
    <mergeCell ref="D903:E903"/>
    <mergeCell ref="B893:C895"/>
    <mergeCell ref="D893:E893"/>
    <mergeCell ref="D894:E894"/>
    <mergeCell ref="B896:C896"/>
    <mergeCell ref="D896:E896"/>
    <mergeCell ref="B897:C897"/>
    <mergeCell ref="D897:E897"/>
    <mergeCell ref="B888:C888"/>
    <mergeCell ref="D888:E888"/>
    <mergeCell ref="B889:C891"/>
    <mergeCell ref="D889:E889"/>
    <mergeCell ref="D890:E890"/>
    <mergeCell ref="B892:C892"/>
    <mergeCell ref="D892:E892"/>
    <mergeCell ref="B881:C883"/>
    <mergeCell ref="D881:E881"/>
    <mergeCell ref="D882:E882"/>
    <mergeCell ref="B884:C884"/>
    <mergeCell ref="D884:E884"/>
    <mergeCell ref="C885:C887"/>
    <mergeCell ref="D885:E885"/>
    <mergeCell ref="D886:E886"/>
    <mergeCell ref="B876:C876"/>
    <mergeCell ref="D876:E876"/>
    <mergeCell ref="B877:C879"/>
    <mergeCell ref="D877:E877"/>
    <mergeCell ref="D878:E878"/>
    <mergeCell ref="B880:C880"/>
    <mergeCell ref="D880:E880"/>
    <mergeCell ref="B871:C874"/>
    <mergeCell ref="D871:E871"/>
    <mergeCell ref="D872:E872"/>
    <mergeCell ref="D873:E873"/>
    <mergeCell ref="B875:C875"/>
    <mergeCell ref="D875:E875"/>
    <mergeCell ref="D866:H866"/>
    <mergeCell ref="D867:E867"/>
    <mergeCell ref="B869:C869"/>
    <mergeCell ref="D869:E869"/>
    <mergeCell ref="B870:C870"/>
    <mergeCell ref="D870:E870"/>
    <mergeCell ref="B855:C855"/>
    <mergeCell ref="D855:E855"/>
    <mergeCell ref="B856:C864"/>
    <mergeCell ref="D856:E856"/>
    <mergeCell ref="D857:E857"/>
    <mergeCell ref="D858:E858"/>
    <mergeCell ref="D862:H862"/>
    <mergeCell ref="D863:E863"/>
    <mergeCell ref="D849:E849"/>
    <mergeCell ref="B850:C850"/>
    <mergeCell ref="D850:E850"/>
    <mergeCell ref="B851:C851"/>
    <mergeCell ref="B853:C853"/>
    <mergeCell ref="B854:C854"/>
    <mergeCell ref="D854:E854"/>
    <mergeCell ref="B838:C838"/>
    <mergeCell ref="B841:C841"/>
    <mergeCell ref="B842:C842"/>
    <mergeCell ref="B845:C845"/>
    <mergeCell ref="D845:H845"/>
    <mergeCell ref="D846:E846"/>
    <mergeCell ref="B830:C830"/>
    <mergeCell ref="B832:C832"/>
    <mergeCell ref="B833:C833"/>
    <mergeCell ref="B834:C834"/>
    <mergeCell ref="B835:C835"/>
    <mergeCell ref="B837:C837"/>
    <mergeCell ref="B821:C821"/>
    <mergeCell ref="B823:C823"/>
    <mergeCell ref="B824:C824"/>
    <mergeCell ref="B826:C826"/>
    <mergeCell ref="B827:C827"/>
    <mergeCell ref="B829:C829"/>
    <mergeCell ref="D805:E805"/>
    <mergeCell ref="D814:H814"/>
    <mergeCell ref="D815:E815"/>
    <mergeCell ref="D817:H817"/>
    <mergeCell ref="D818:E818"/>
    <mergeCell ref="B819:C819"/>
    <mergeCell ref="B798:C798"/>
    <mergeCell ref="D798:E798"/>
    <mergeCell ref="D799:E799"/>
    <mergeCell ref="D800:E800"/>
    <mergeCell ref="D801:E801"/>
    <mergeCell ref="D804:H804"/>
    <mergeCell ref="D786:E786"/>
    <mergeCell ref="D791:H791"/>
    <mergeCell ref="D792:E792"/>
    <mergeCell ref="D794:H794"/>
    <mergeCell ref="D795:E795"/>
    <mergeCell ref="D796:E796"/>
    <mergeCell ref="B746:C777"/>
    <mergeCell ref="D746:E746"/>
    <mergeCell ref="D747:E747"/>
    <mergeCell ref="B778:C778"/>
    <mergeCell ref="D778:E778"/>
    <mergeCell ref="B779:C797"/>
    <mergeCell ref="D779:E779"/>
    <mergeCell ref="D780:E780"/>
    <mergeCell ref="D781:E781"/>
    <mergeCell ref="D785:H785"/>
    <mergeCell ref="B740:C740"/>
    <mergeCell ref="D741:H741"/>
    <mergeCell ref="D742:E742"/>
    <mergeCell ref="B743:C743"/>
    <mergeCell ref="B744:C744"/>
    <mergeCell ref="B745:C745"/>
    <mergeCell ref="D745:E745"/>
    <mergeCell ref="D729:E729"/>
    <mergeCell ref="B730:C734"/>
    <mergeCell ref="B735:C735"/>
    <mergeCell ref="D735:E735"/>
    <mergeCell ref="B736:C739"/>
    <mergeCell ref="D736:E736"/>
    <mergeCell ref="D737:E737"/>
    <mergeCell ref="D738:E738"/>
    <mergeCell ref="B720:C720"/>
    <mergeCell ref="B721:C721"/>
    <mergeCell ref="B725:C725"/>
    <mergeCell ref="B726:C726"/>
    <mergeCell ref="D727:H727"/>
    <mergeCell ref="D728:E728"/>
    <mergeCell ref="B713:C713"/>
    <mergeCell ref="B714:C714"/>
    <mergeCell ref="B716:C716"/>
    <mergeCell ref="B717:C717"/>
    <mergeCell ref="B718:C718"/>
    <mergeCell ref="B719:C719"/>
    <mergeCell ref="B706:C706"/>
    <mergeCell ref="B707:C707"/>
    <mergeCell ref="B708:C708"/>
    <mergeCell ref="B709:C709"/>
    <mergeCell ref="B710:C710"/>
    <mergeCell ref="B711:C711"/>
    <mergeCell ref="B700:C700"/>
    <mergeCell ref="B701:C701"/>
    <mergeCell ref="B702:C702"/>
    <mergeCell ref="B703:C703"/>
    <mergeCell ref="B704:C704"/>
    <mergeCell ref="B705:C705"/>
    <mergeCell ref="D694:E694"/>
    <mergeCell ref="B695:C695"/>
    <mergeCell ref="B696:C696"/>
    <mergeCell ref="B697:C697"/>
    <mergeCell ref="B698:C698"/>
    <mergeCell ref="B699:C699"/>
    <mergeCell ref="D662:E662"/>
    <mergeCell ref="D668:H668"/>
    <mergeCell ref="D669:E669"/>
    <mergeCell ref="D690:H690"/>
    <mergeCell ref="D691:E691"/>
    <mergeCell ref="D693:H693"/>
    <mergeCell ref="D656:H656"/>
    <mergeCell ref="D657:E657"/>
    <mergeCell ref="B659:C659"/>
    <mergeCell ref="D659:E659"/>
    <mergeCell ref="D660:E660"/>
    <mergeCell ref="D661:E661"/>
    <mergeCell ref="B650:C650"/>
    <mergeCell ref="D651:H651"/>
    <mergeCell ref="D652:E652"/>
    <mergeCell ref="B653:C653"/>
    <mergeCell ref="B654:C654"/>
    <mergeCell ref="B655:C655"/>
    <mergeCell ref="B645:C645"/>
    <mergeCell ref="B646:C646"/>
    <mergeCell ref="D646:E646"/>
    <mergeCell ref="D647:E647"/>
    <mergeCell ref="D648:E648"/>
    <mergeCell ref="D649:E649"/>
    <mergeCell ref="B639:C639"/>
    <mergeCell ref="B640:C640"/>
    <mergeCell ref="B641:C641"/>
    <mergeCell ref="B642:C642"/>
    <mergeCell ref="B643:C643"/>
    <mergeCell ref="B644:C644"/>
    <mergeCell ref="B632:C632"/>
    <mergeCell ref="B633:C633"/>
    <mergeCell ref="B634:C634"/>
    <mergeCell ref="D635:H635"/>
    <mergeCell ref="D636:E636"/>
    <mergeCell ref="B638:C638"/>
    <mergeCell ref="B623:C623"/>
    <mergeCell ref="B625:C625"/>
    <mergeCell ref="D625:E625"/>
    <mergeCell ref="B626:C626"/>
    <mergeCell ref="D626:E626"/>
    <mergeCell ref="B627:C631"/>
    <mergeCell ref="D627:E627"/>
    <mergeCell ref="D628:E628"/>
    <mergeCell ref="D629:E629"/>
    <mergeCell ref="B617:C617"/>
    <mergeCell ref="B618:C618"/>
    <mergeCell ref="B619:C619"/>
    <mergeCell ref="B620:C620"/>
    <mergeCell ref="B621:C621"/>
    <mergeCell ref="B622:C622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9"/>
    <mergeCell ref="D597:E597"/>
    <mergeCell ref="D598:E598"/>
    <mergeCell ref="B600:C600"/>
    <mergeCell ref="B601:C601"/>
    <mergeCell ref="B602:C602"/>
    <mergeCell ref="B591:C591"/>
    <mergeCell ref="B592:C592"/>
    <mergeCell ref="B594:C594"/>
    <mergeCell ref="B595:C595"/>
    <mergeCell ref="D595:E595"/>
    <mergeCell ref="B596:C596"/>
    <mergeCell ref="D596:E596"/>
    <mergeCell ref="D584:H584"/>
    <mergeCell ref="D585:E585"/>
    <mergeCell ref="D587:E587"/>
    <mergeCell ref="D588:E588"/>
    <mergeCell ref="B589:C589"/>
    <mergeCell ref="B590:C590"/>
    <mergeCell ref="B574:C574"/>
    <mergeCell ref="D574:E574"/>
    <mergeCell ref="B575:C575"/>
    <mergeCell ref="D575:E575"/>
    <mergeCell ref="B576:C583"/>
    <mergeCell ref="D576:E576"/>
    <mergeCell ref="D577:E577"/>
    <mergeCell ref="D578:E578"/>
    <mergeCell ref="B565:C565"/>
    <mergeCell ref="D565:E565"/>
    <mergeCell ref="B566:C573"/>
    <mergeCell ref="D566:E566"/>
    <mergeCell ref="D567:E567"/>
    <mergeCell ref="D568:E568"/>
    <mergeCell ref="D570:H570"/>
    <mergeCell ref="D571:E571"/>
    <mergeCell ref="D572:E572"/>
    <mergeCell ref="B560:C560"/>
    <mergeCell ref="D560:E560"/>
    <mergeCell ref="B561:C564"/>
    <mergeCell ref="D561:E561"/>
    <mergeCell ref="D562:E562"/>
    <mergeCell ref="D563:E563"/>
    <mergeCell ref="B555:C555"/>
    <mergeCell ref="D555:E555"/>
    <mergeCell ref="B556:C559"/>
    <mergeCell ref="D556:E556"/>
    <mergeCell ref="D557:E557"/>
    <mergeCell ref="D558:E558"/>
    <mergeCell ref="D548:H548"/>
    <mergeCell ref="D549:E549"/>
    <mergeCell ref="D551:H551"/>
    <mergeCell ref="D552:E552"/>
    <mergeCell ref="D553:E553"/>
    <mergeCell ref="B554:C554"/>
    <mergeCell ref="B540:C540"/>
    <mergeCell ref="B541:C541"/>
    <mergeCell ref="B542:C542"/>
    <mergeCell ref="B544:C544"/>
    <mergeCell ref="B546:C546"/>
    <mergeCell ref="B547:C547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D532:H532"/>
    <mergeCell ref="D533:E533"/>
    <mergeCell ref="B523:C523"/>
    <mergeCell ref="D523:E523"/>
    <mergeCell ref="D524:E524"/>
    <mergeCell ref="D525:E525"/>
    <mergeCell ref="D526:E526"/>
    <mergeCell ref="B527:C527"/>
    <mergeCell ref="D516:E516"/>
    <mergeCell ref="B517:C517"/>
    <mergeCell ref="B518:C518"/>
    <mergeCell ref="D518:E518"/>
    <mergeCell ref="B519:C522"/>
    <mergeCell ref="D519:E519"/>
    <mergeCell ref="D520:E520"/>
    <mergeCell ref="D521:E521"/>
    <mergeCell ref="B509:C509"/>
    <mergeCell ref="B510:C510"/>
    <mergeCell ref="D511:H511"/>
    <mergeCell ref="D512:E512"/>
    <mergeCell ref="D514:H514"/>
    <mergeCell ref="D515:E515"/>
    <mergeCell ref="B503:C503"/>
    <mergeCell ref="B504:C504"/>
    <mergeCell ref="B505:C505"/>
    <mergeCell ref="B506:C506"/>
    <mergeCell ref="B507:C507"/>
    <mergeCell ref="B508:C508"/>
    <mergeCell ref="B497:C497"/>
    <mergeCell ref="B498:C498"/>
    <mergeCell ref="B499:C499"/>
    <mergeCell ref="B500:C500"/>
    <mergeCell ref="B501:C501"/>
    <mergeCell ref="B502:C502"/>
    <mergeCell ref="B491:C491"/>
    <mergeCell ref="B492:C492"/>
    <mergeCell ref="D493:H493"/>
    <mergeCell ref="D494:E494"/>
    <mergeCell ref="B495:C495"/>
    <mergeCell ref="B496:C496"/>
    <mergeCell ref="D485:E485"/>
    <mergeCell ref="D486:E486"/>
    <mergeCell ref="D487:E487"/>
    <mergeCell ref="B488:C488"/>
    <mergeCell ref="B489:C489"/>
    <mergeCell ref="B490:C490"/>
    <mergeCell ref="D479:H479"/>
    <mergeCell ref="D480:E480"/>
    <mergeCell ref="D481:E481"/>
    <mergeCell ref="B483:C483"/>
    <mergeCell ref="D483:E483"/>
    <mergeCell ref="B484:C484"/>
    <mergeCell ref="D484:E484"/>
    <mergeCell ref="B472:C472"/>
    <mergeCell ref="B473:C473"/>
    <mergeCell ref="B475:C475"/>
    <mergeCell ref="B476:C476"/>
    <mergeCell ref="B477:C477"/>
    <mergeCell ref="B478:C478"/>
    <mergeCell ref="D462:E462"/>
    <mergeCell ref="D463:E463"/>
    <mergeCell ref="D464:E464"/>
    <mergeCell ref="D469:E469"/>
    <mergeCell ref="B470:C470"/>
    <mergeCell ref="B471:C471"/>
    <mergeCell ref="D453:H453"/>
    <mergeCell ref="D454:E454"/>
    <mergeCell ref="D455:E455"/>
    <mergeCell ref="B460:C460"/>
    <mergeCell ref="D460:E460"/>
    <mergeCell ref="B461:C461"/>
    <mergeCell ref="D461:E461"/>
    <mergeCell ref="D438:E438"/>
    <mergeCell ref="D439:E439"/>
    <mergeCell ref="B441:C441"/>
    <mergeCell ref="D441:E441"/>
    <mergeCell ref="B442:C459"/>
    <mergeCell ref="D442:E442"/>
    <mergeCell ref="D443:E443"/>
    <mergeCell ref="D444:E444"/>
    <mergeCell ref="D446:H446"/>
    <mergeCell ref="D447:E447"/>
    <mergeCell ref="B435:C435"/>
    <mergeCell ref="D435:E435"/>
    <mergeCell ref="B436:C436"/>
    <mergeCell ref="D436:E436"/>
    <mergeCell ref="B437:C437"/>
    <mergeCell ref="D437:E437"/>
    <mergeCell ref="B426:C426"/>
    <mergeCell ref="D426:E426"/>
    <mergeCell ref="B427:C434"/>
    <mergeCell ref="D427:E427"/>
    <mergeCell ref="D428:E428"/>
    <mergeCell ref="D429:E429"/>
    <mergeCell ref="D432:E432"/>
    <mergeCell ref="D433:E433"/>
    <mergeCell ref="B417:C417"/>
    <mergeCell ref="D417:E417"/>
    <mergeCell ref="B418:C425"/>
    <mergeCell ref="D418:E418"/>
    <mergeCell ref="D419:E419"/>
    <mergeCell ref="D420:E420"/>
    <mergeCell ref="D423:E423"/>
    <mergeCell ref="D424:E424"/>
    <mergeCell ref="B408:C411"/>
    <mergeCell ref="D408:E408"/>
    <mergeCell ref="D409:E409"/>
    <mergeCell ref="B412:C412"/>
    <mergeCell ref="D412:E412"/>
    <mergeCell ref="B413:C416"/>
    <mergeCell ref="D413:E413"/>
    <mergeCell ref="D414:E414"/>
    <mergeCell ref="D402:E402"/>
    <mergeCell ref="B403:C405"/>
    <mergeCell ref="D403:E403"/>
    <mergeCell ref="D404:E404"/>
    <mergeCell ref="B407:C407"/>
    <mergeCell ref="D407:E407"/>
    <mergeCell ref="B396:C396"/>
    <mergeCell ref="B397:C397"/>
    <mergeCell ref="B398:C398"/>
    <mergeCell ref="B399:C399"/>
    <mergeCell ref="B400:C400"/>
    <mergeCell ref="B402:C402"/>
    <mergeCell ref="D389:H389"/>
    <mergeCell ref="D390:E390"/>
    <mergeCell ref="D392:H392"/>
    <mergeCell ref="D393:E393"/>
    <mergeCell ref="D394:E394"/>
    <mergeCell ref="B395:C395"/>
    <mergeCell ref="B379:C379"/>
    <mergeCell ref="B380:C380"/>
    <mergeCell ref="B381:C381"/>
    <mergeCell ref="B382:C382"/>
    <mergeCell ref="B383:C383"/>
    <mergeCell ref="B388:C388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0:C360"/>
    <mergeCell ref="B361:C361"/>
    <mergeCell ref="B362:C362"/>
    <mergeCell ref="B363:C363"/>
    <mergeCell ref="D364:H364"/>
    <mergeCell ref="D365:E365"/>
    <mergeCell ref="B355:C355"/>
    <mergeCell ref="D355:E355"/>
    <mergeCell ref="D356:E356"/>
    <mergeCell ref="D357:E357"/>
    <mergeCell ref="D358:E358"/>
    <mergeCell ref="B359:C359"/>
    <mergeCell ref="B350:C350"/>
    <mergeCell ref="D350:E350"/>
    <mergeCell ref="B351:C354"/>
    <mergeCell ref="D351:E351"/>
    <mergeCell ref="D352:E352"/>
    <mergeCell ref="D353:E353"/>
    <mergeCell ref="B341:C349"/>
    <mergeCell ref="D341:E341"/>
    <mergeCell ref="D342:E342"/>
    <mergeCell ref="D343:E343"/>
    <mergeCell ref="D347:H347"/>
    <mergeCell ref="D348:E348"/>
    <mergeCell ref="D334:H334"/>
    <mergeCell ref="D335:E335"/>
    <mergeCell ref="D336:E336"/>
    <mergeCell ref="B337:C337"/>
    <mergeCell ref="B340:C340"/>
    <mergeCell ref="D340:E340"/>
    <mergeCell ref="B324:C324"/>
    <mergeCell ref="B325:C325"/>
    <mergeCell ref="D326:H326"/>
    <mergeCell ref="D327:E327"/>
    <mergeCell ref="D329:H329"/>
    <mergeCell ref="D330:E330"/>
    <mergeCell ref="D319:E319"/>
    <mergeCell ref="B320:C320"/>
    <mergeCell ref="D320:E320"/>
    <mergeCell ref="D321:E321"/>
    <mergeCell ref="D322:E322"/>
    <mergeCell ref="D323:E323"/>
    <mergeCell ref="B314:C314"/>
    <mergeCell ref="B315:C315"/>
    <mergeCell ref="B316:C316"/>
    <mergeCell ref="B317:C317"/>
    <mergeCell ref="B318:C318"/>
    <mergeCell ref="B319:C319"/>
    <mergeCell ref="B306:C306"/>
    <mergeCell ref="B309:C309"/>
    <mergeCell ref="B310:C310"/>
    <mergeCell ref="B311:C311"/>
    <mergeCell ref="B312:C312"/>
    <mergeCell ref="B313:C313"/>
    <mergeCell ref="B301:C301"/>
    <mergeCell ref="D301:E301"/>
    <mergeCell ref="B302:C302"/>
    <mergeCell ref="D302:E302"/>
    <mergeCell ref="B303:C305"/>
    <mergeCell ref="D303:E303"/>
    <mergeCell ref="D304:E304"/>
    <mergeCell ref="B294:C296"/>
    <mergeCell ref="D294:E294"/>
    <mergeCell ref="D295:E295"/>
    <mergeCell ref="B297:C297"/>
    <mergeCell ref="D297:E297"/>
    <mergeCell ref="B298:C300"/>
    <mergeCell ref="D298:E298"/>
    <mergeCell ref="D299:E299"/>
    <mergeCell ref="B289:C289"/>
    <mergeCell ref="D289:E289"/>
    <mergeCell ref="B290:C292"/>
    <mergeCell ref="D290:E290"/>
    <mergeCell ref="D291:E291"/>
    <mergeCell ref="B293:C293"/>
    <mergeCell ref="D293:E293"/>
    <mergeCell ref="B281:C281"/>
    <mergeCell ref="B284:C284"/>
    <mergeCell ref="D284:E284"/>
    <mergeCell ref="B285:C285"/>
    <mergeCell ref="D285:E285"/>
    <mergeCell ref="B286:C288"/>
    <mergeCell ref="D286:E286"/>
    <mergeCell ref="D287:E287"/>
    <mergeCell ref="B275:C275"/>
    <mergeCell ref="B276:C276"/>
    <mergeCell ref="B277:C277"/>
    <mergeCell ref="B278:C278"/>
    <mergeCell ref="B279:C279"/>
    <mergeCell ref="B280:C280"/>
    <mergeCell ref="D267:E267"/>
    <mergeCell ref="B270:C270"/>
    <mergeCell ref="B271:C271"/>
    <mergeCell ref="B272:C272"/>
    <mergeCell ref="B273:C273"/>
    <mergeCell ref="B274:C274"/>
    <mergeCell ref="B261:C264"/>
    <mergeCell ref="D261:E261"/>
    <mergeCell ref="D262:E262"/>
    <mergeCell ref="B265:C265"/>
    <mergeCell ref="D265:E265"/>
    <mergeCell ref="D266:E266"/>
    <mergeCell ref="D255:H255"/>
    <mergeCell ref="D256:E256"/>
    <mergeCell ref="D257:E257"/>
    <mergeCell ref="B259:C259"/>
    <mergeCell ref="B260:C260"/>
    <mergeCell ref="D260:E260"/>
    <mergeCell ref="B248:C248"/>
    <mergeCell ref="B249:C249"/>
    <mergeCell ref="D249:E249"/>
    <mergeCell ref="B250:C250"/>
    <mergeCell ref="D250:E250"/>
    <mergeCell ref="B251:C254"/>
    <mergeCell ref="D251:E251"/>
    <mergeCell ref="D252:E252"/>
    <mergeCell ref="B242:C242"/>
    <mergeCell ref="B243:C243"/>
    <mergeCell ref="B244:C244"/>
    <mergeCell ref="B245:C245"/>
    <mergeCell ref="B246:C246"/>
    <mergeCell ref="B247:C247"/>
    <mergeCell ref="B233:C233"/>
    <mergeCell ref="B234:C234"/>
    <mergeCell ref="B235:C235"/>
    <mergeCell ref="B236:C236"/>
    <mergeCell ref="B240:C240"/>
    <mergeCell ref="B241:C241"/>
    <mergeCell ref="B227:C227"/>
    <mergeCell ref="B228:C228"/>
    <mergeCell ref="B229:C229"/>
    <mergeCell ref="B230:C230"/>
    <mergeCell ref="B231:C231"/>
    <mergeCell ref="B232:C232"/>
    <mergeCell ref="B221:C223"/>
    <mergeCell ref="D221:E221"/>
    <mergeCell ref="D222:E222"/>
    <mergeCell ref="B224:C224"/>
    <mergeCell ref="B225:C225"/>
    <mergeCell ref="B226:C226"/>
    <mergeCell ref="D216:E216"/>
    <mergeCell ref="D217:E217"/>
    <mergeCell ref="B219:C219"/>
    <mergeCell ref="D219:E219"/>
    <mergeCell ref="B220:C220"/>
    <mergeCell ref="D220:E220"/>
    <mergeCell ref="B207:C207"/>
    <mergeCell ref="B208:C208"/>
    <mergeCell ref="B209:C209"/>
    <mergeCell ref="D211:H211"/>
    <mergeCell ref="D212:E212"/>
    <mergeCell ref="B214:C214"/>
    <mergeCell ref="B201:C201"/>
    <mergeCell ref="B202:C202"/>
    <mergeCell ref="D202:E202"/>
    <mergeCell ref="D203:E203"/>
    <mergeCell ref="D204:E204"/>
    <mergeCell ref="D205:E205"/>
    <mergeCell ref="D193:E193"/>
    <mergeCell ref="D194:E194"/>
    <mergeCell ref="D197:E197"/>
    <mergeCell ref="D198:E198"/>
    <mergeCell ref="B199:C199"/>
    <mergeCell ref="B200:C200"/>
    <mergeCell ref="D185:H185"/>
    <mergeCell ref="D186:E186"/>
    <mergeCell ref="D187:E187"/>
    <mergeCell ref="B191:C191"/>
    <mergeCell ref="D191:E191"/>
    <mergeCell ref="D192:E192"/>
    <mergeCell ref="B174:C174"/>
    <mergeCell ref="B175:C175"/>
    <mergeCell ref="B176:C176"/>
    <mergeCell ref="D176:E176"/>
    <mergeCell ref="B177:C190"/>
    <mergeCell ref="D177:E177"/>
    <mergeCell ref="D178:E178"/>
    <mergeCell ref="D179:E179"/>
    <mergeCell ref="D181:H181"/>
    <mergeCell ref="D182:E182"/>
    <mergeCell ref="B168:C168"/>
    <mergeCell ref="B169:C169"/>
    <mergeCell ref="D170:H170"/>
    <mergeCell ref="D171:E171"/>
    <mergeCell ref="D172:E172"/>
    <mergeCell ref="B173:C173"/>
    <mergeCell ref="B158:C158"/>
    <mergeCell ref="B159:C159"/>
    <mergeCell ref="B160:C160"/>
    <mergeCell ref="B165:C165"/>
    <mergeCell ref="B166:C166"/>
    <mergeCell ref="B167:C167"/>
    <mergeCell ref="B149:C149"/>
    <mergeCell ref="B150:C150"/>
    <mergeCell ref="B151:C151"/>
    <mergeCell ref="B152:C152"/>
    <mergeCell ref="B153:C153"/>
    <mergeCell ref="B154:C154"/>
    <mergeCell ref="B140:C140"/>
    <mergeCell ref="B141:C141"/>
    <mergeCell ref="B142:C142"/>
    <mergeCell ref="B146:C146"/>
    <mergeCell ref="B147:C147"/>
    <mergeCell ref="B148:C148"/>
    <mergeCell ref="B134:C134"/>
    <mergeCell ref="B135:C135"/>
    <mergeCell ref="B136:C136"/>
    <mergeCell ref="B137:C137"/>
    <mergeCell ref="B138:C138"/>
    <mergeCell ref="B139:C139"/>
    <mergeCell ref="D126:E126"/>
    <mergeCell ref="D127:E127"/>
    <mergeCell ref="B128:C128"/>
    <mergeCell ref="B129:C129"/>
    <mergeCell ref="B132:C132"/>
    <mergeCell ref="B133:C133"/>
    <mergeCell ref="B121:C121"/>
    <mergeCell ref="D121:E121"/>
    <mergeCell ref="B122:C124"/>
    <mergeCell ref="D122:E122"/>
    <mergeCell ref="D123:E123"/>
    <mergeCell ref="B125:C125"/>
    <mergeCell ref="D125:E125"/>
    <mergeCell ref="B90:C120"/>
    <mergeCell ref="D90:E90"/>
    <mergeCell ref="D91:E91"/>
    <mergeCell ref="D92:E92"/>
    <mergeCell ref="D98:E98"/>
    <mergeCell ref="D112:H112"/>
    <mergeCell ref="D113:E113"/>
    <mergeCell ref="D115:H115"/>
    <mergeCell ref="D116:E116"/>
    <mergeCell ref="D117:E117"/>
    <mergeCell ref="D85:H85"/>
    <mergeCell ref="D86:E86"/>
    <mergeCell ref="D87:E87"/>
    <mergeCell ref="B88:C88"/>
    <mergeCell ref="B89:C89"/>
    <mergeCell ref="D89:E89"/>
    <mergeCell ref="B78:C78"/>
    <mergeCell ref="B79:C79"/>
    <mergeCell ref="B80:C80"/>
    <mergeCell ref="B81:C81"/>
    <mergeCell ref="D82:H82"/>
    <mergeCell ref="D83:E83"/>
    <mergeCell ref="B71:C71"/>
    <mergeCell ref="B72:C72"/>
    <mergeCell ref="B73:C73"/>
    <mergeCell ref="B74:C74"/>
    <mergeCell ref="B76:C76"/>
    <mergeCell ref="B77:C77"/>
    <mergeCell ref="B65:C65"/>
    <mergeCell ref="B66:C66"/>
    <mergeCell ref="B67:C67"/>
    <mergeCell ref="B68:C68"/>
    <mergeCell ref="B69:C69"/>
    <mergeCell ref="B70:C70"/>
    <mergeCell ref="B58:C58"/>
    <mergeCell ref="B59:C59"/>
    <mergeCell ref="B60:C60"/>
    <mergeCell ref="B61:C61"/>
    <mergeCell ref="D62:H62"/>
    <mergeCell ref="D63:E63"/>
    <mergeCell ref="D55:E55"/>
    <mergeCell ref="D56:E56"/>
    <mergeCell ref="B57:C57"/>
    <mergeCell ref="D41:E41"/>
    <mergeCell ref="B42:C42"/>
    <mergeCell ref="B43:C43"/>
    <mergeCell ref="D43:E43"/>
    <mergeCell ref="B44:C52"/>
    <mergeCell ref="D44:E44"/>
    <mergeCell ref="D45:E45"/>
    <mergeCell ref="D46:E46"/>
    <mergeCell ref="D51:E51"/>
    <mergeCell ref="B33:C33"/>
    <mergeCell ref="B35:C35"/>
    <mergeCell ref="D36:H36"/>
    <mergeCell ref="D37:E37"/>
    <mergeCell ref="D39:H39"/>
    <mergeCell ref="D40:E40"/>
    <mergeCell ref="B30:C30"/>
    <mergeCell ref="B31:C31"/>
    <mergeCell ref="B19:C19"/>
    <mergeCell ref="B20:C20"/>
    <mergeCell ref="B21:C21"/>
    <mergeCell ref="B22:C22"/>
    <mergeCell ref="B23:C23"/>
    <mergeCell ref="B24:C24"/>
    <mergeCell ref="B12:C12"/>
    <mergeCell ref="B13:C13"/>
    <mergeCell ref="B14:C14"/>
    <mergeCell ref="D15:H15"/>
    <mergeCell ref="D16:E16"/>
    <mergeCell ref="B18:C18"/>
    <mergeCell ref="B53:C53"/>
    <mergeCell ref="D53:E53"/>
    <mergeCell ref="D54:E54"/>
    <mergeCell ref="B7:C9"/>
    <mergeCell ref="D7:E7"/>
    <mergeCell ref="D8:E8"/>
    <mergeCell ref="D9:E9"/>
    <mergeCell ref="B10:C10"/>
    <mergeCell ref="B11:C11"/>
    <mergeCell ref="A1:H1"/>
    <mergeCell ref="B3:C3"/>
    <mergeCell ref="B4:C4"/>
    <mergeCell ref="B5:C5"/>
    <mergeCell ref="D5:E5"/>
    <mergeCell ref="B6:C6"/>
    <mergeCell ref="D6:E6"/>
    <mergeCell ref="B25:C25"/>
    <mergeCell ref="B27:C27"/>
    <mergeCell ref="B28:C28"/>
    <mergeCell ref="B29:C29"/>
  </mergeCells>
  <printOptions horizontalCentered="1"/>
  <pageMargins left="0.4330708661417323" right="0.1968503937007874" top="0.4330708661417323" bottom="0.35433070866141736" header="0.4330708661417323" footer="0.15748031496062992"/>
  <pageSetup fitToHeight="0" fitToWidth="1" horizontalDpi="600" verticalDpi="600" orientation="portrait" paperSize="9" scale="67" r:id="rId1"/>
  <headerFooter>
    <oddFooter>&amp;CStrona &amp;P z &amp;N</oddFooter>
  </headerFooter>
  <rowBreaks count="10" manualBreakCount="10">
    <brk id="62" max="7" man="1"/>
    <brk id="181" max="7" man="1"/>
    <brk id="283" max="7" man="1"/>
    <brk id="459" max="7" man="1"/>
    <brk id="522" max="7" man="1"/>
    <brk id="946" max="7" man="1"/>
    <brk id="1010" max="7" man="1"/>
    <brk id="1239" max="7" man="1"/>
    <brk id="1764" max="7" man="1"/>
    <brk id="181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298"/>
  <sheetViews>
    <sheetView view="pageBreakPreview" zoomScaleSheetLayoutView="100" zoomScalePageLayoutView="0" workbookViewId="0" topLeftCell="A1">
      <selection activeCell="L609" sqref="L609"/>
    </sheetView>
  </sheetViews>
  <sheetFormatPr defaultColWidth="9.140625" defaultRowHeight="15"/>
  <cols>
    <col min="1" max="1" width="7.7109375" style="627" customWidth="1"/>
    <col min="2" max="2" width="8.8515625" style="627" bestFit="1" customWidth="1"/>
    <col min="3" max="3" width="10.57421875" style="627" customWidth="1"/>
    <col min="4" max="4" width="41.140625" style="627" customWidth="1"/>
    <col min="5" max="7" width="13.7109375" style="627" customWidth="1"/>
    <col min="8" max="8" width="11.28125" style="626" customWidth="1"/>
    <col min="9" max="16384" width="9.140625" style="627" customWidth="1"/>
  </cols>
  <sheetData>
    <row r="1" spans="1:7" ht="54.75" customHeight="1">
      <c r="A1" s="1649" t="s">
        <v>538</v>
      </c>
      <c r="B1" s="1649"/>
      <c r="C1" s="1649"/>
      <c r="D1" s="1649"/>
      <c r="E1" s="1649"/>
      <c r="F1" s="1649"/>
      <c r="G1" s="1649"/>
    </row>
    <row r="2" spans="1:7" ht="21.75" customHeight="1" thickBot="1">
      <c r="A2" s="1650" t="s">
        <v>539</v>
      </c>
      <c r="B2" s="1650"/>
      <c r="C2" s="1650"/>
      <c r="D2" s="1650"/>
      <c r="E2" s="1650"/>
      <c r="F2" s="628"/>
      <c r="G2" s="629" t="s">
        <v>44</v>
      </c>
    </row>
    <row r="3" spans="1:7" ht="48" customHeight="1" thickBot="1">
      <c r="A3" s="630" t="s">
        <v>0</v>
      </c>
      <c r="B3" s="630" t="s">
        <v>1</v>
      </c>
      <c r="C3" s="630" t="s">
        <v>11</v>
      </c>
      <c r="D3" s="631" t="s">
        <v>60</v>
      </c>
      <c r="E3" s="252" t="s">
        <v>46</v>
      </c>
      <c r="F3" s="632" t="s">
        <v>35</v>
      </c>
      <c r="G3" s="252" t="s">
        <v>540</v>
      </c>
    </row>
    <row r="4" spans="1:7" ht="10.5" customHeight="1" thickBot="1">
      <c r="A4" s="633" t="s">
        <v>2</v>
      </c>
      <c r="B4" s="634" t="s">
        <v>3</v>
      </c>
      <c r="C4" s="634" t="s">
        <v>4</v>
      </c>
      <c r="D4" s="635" t="s">
        <v>5</v>
      </c>
      <c r="E4" s="636"/>
      <c r="F4" s="637" t="s">
        <v>92</v>
      </c>
      <c r="G4" s="638" t="s">
        <v>93</v>
      </c>
    </row>
    <row r="5" spans="1:7" ht="23.25" customHeight="1" thickBot="1">
      <c r="A5" s="1619" t="s">
        <v>7</v>
      </c>
      <c r="B5" s="1622" t="s">
        <v>94</v>
      </c>
      <c r="C5" s="1623"/>
      <c r="D5" s="1624"/>
      <c r="E5" s="639">
        <f>SUM(E6,E8,E12,E17,E20)</f>
        <v>54562926</v>
      </c>
      <c r="F5" s="640">
        <f>SUM(F6,F8,F12,F17,F20)</f>
        <v>52767426</v>
      </c>
      <c r="G5" s="641">
        <f>F5/E5</f>
        <v>0.9670930404282204</v>
      </c>
    </row>
    <row r="6" spans="1:7" ht="12.75">
      <c r="A6" s="1620"/>
      <c r="B6" s="1625" t="s">
        <v>105</v>
      </c>
      <c r="C6" s="1652" t="s">
        <v>541</v>
      </c>
      <c r="D6" s="1653"/>
      <c r="E6" s="642">
        <f>SUM(E7)</f>
        <v>40000</v>
      </c>
      <c r="F6" s="643">
        <f>SUM(F7)</f>
        <v>39998</v>
      </c>
      <c r="G6" s="644">
        <f>F6/E6</f>
        <v>0.99995</v>
      </c>
    </row>
    <row r="7" spans="1:7" ht="12.75">
      <c r="A7" s="1620"/>
      <c r="B7" s="1641"/>
      <c r="C7" s="645" t="s">
        <v>132</v>
      </c>
      <c r="D7" s="646"/>
      <c r="E7" s="647">
        <v>40000</v>
      </c>
      <c r="F7" s="648">
        <v>39998</v>
      </c>
      <c r="G7" s="649">
        <f>F7/E7</f>
        <v>0.99995</v>
      </c>
    </row>
    <row r="8" spans="1:7" ht="12.75">
      <c r="A8" s="1620"/>
      <c r="B8" s="1641" t="s">
        <v>113</v>
      </c>
      <c r="C8" s="1647" t="s">
        <v>114</v>
      </c>
      <c r="D8" s="1637"/>
      <c r="E8" s="650">
        <f>SUM(E9:E11)</f>
        <v>31251260</v>
      </c>
      <c r="F8" s="651">
        <f>SUM(F9:F11)</f>
        <v>30283114</v>
      </c>
      <c r="G8" s="652">
        <f aca="true" t="shared" si="0" ref="G8:G73">F8/E8</f>
        <v>0.9690205770903317</v>
      </c>
    </row>
    <row r="9" spans="1:7" ht="12.75">
      <c r="A9" s="1620"/>
      <c r="B9" s="1641"/>
      <c r="C9" s="653">
        <v>2210</v>
      </c>
      <c r="D9" s="654"/>
      <c r="E9" s="647">
        <v>13876000</v>
      </c>
      <c r="F9" s="648">
        <v>13874252</v>
      </c>
      <c r="G9" s="649">
        <f t="shared" si="0"/>
        <v>0.9998740270971461</v>
      </c>
    </row>
    <row r="10" spans="1:11" ht="12.75">
      <c r="A10" s="1620"/>
      <c r="B10" s="1641"/>
      <c r="C10" s="653">
        <v>6510</v>
      </c>
      <c r="D10" s="654"/>
      <c r="E10" s="647">
        <v>11149850</v>
      </c>
      <c r="F10" s="648">
        <v>10216568</v>
      </c>
      <c r="G10" s="649">
        <f t="shared" si="0"/>
        <v>0.9162964524186424</v>
      </c>
      <c r="K10" s="655"/>
    </row>
    <row r="11" spans="1:7" ht="12.75">
      <c r="A11" s="1620"/>
      <c r="B11" s="1641"/>
      <c r="C11" s="653">
        <v>6519</v>
      </c>
      <c r="D11" s="654"/>
      <c r="E11" s="647">
        <v>6225410</v>
      </c>
      <c r="F11" s="648">
        <v>6192294</v>
      </c>
      <c r="G11" s="649">
        <f t="shared" si="0"/>
        <v>0.9946805110024882</v>
      </c>
    </row>
    <row r="12" spans="1:7" ht="12.75" customHeight="1">
      <c r="A12" s="1620"/>
      <c r="B12" s="1635" t="s">
        <v>122</v>
      </c>
      <c r="C12" s="1654" t="s">
        <v>542</v>
      </c>
      <c r="D12" s="1655"/>
      <c r="E12" s="650">
        <f>SUM(E13:E16)</f>
        <v>6095000</v>
      </c>
      <c r="F12" s="651">
        <f>SUM(F13:F16)</f>
        <v>5268600</v>
      </c>
      <c r="G12" s="652">
        <f t="shared" si="0"/>
        <v>0.8644134536505332</v>
      </c>
    </row>
    <row r="13" spans="1:7" s="626" customFormat="1" ht="12.75">
      <c r="A13" s="1620"/>
      <c r="B13" s="1629"/>
      <c r="C13" s="653">
        <v>2218</v>
      </c>
      <c r="D13" s="654"/>
      <c r="E13" s="647">
        <v>4638000</v>
      </c>
      <c r="F13" s="648">
        <v>3925738</v>
      </c>
      <c r="G13" s="649">
        <f t="shared" si="0"/>
        <v>0.8464290642518327</v>
      </c>
    </row>
    <row r="14" spans="1:7" s="626" customFormat="1" ht="12.75">
      <c r="A14" s="1620"/>
      <c r="B14" s="1629"/>
      <c r="C14" s="653">
        <v>2219</v>
      </c>
      <c r="D14" s="654"/>
      <c r="E14" s="647">
        <v>1421000</v>
      </c>
      <c r="F14" s="648">
        <v>1308587</v>
      </c>
      <c r="G14" s="649">
        <f t="shared" si="0"/>
        <v>0.9208916256157635</v>
      </c>
    </row>
    <row r="15" spans="1:7" s="626" customFormat="1" ht="12.75">
      <c r="A15" s="1620"/>
      <c r="B15" s="1629"/>
      <c r="C15" s="653">
        <v>6518</v>
      </c>
      <c r="D15" s="654"/>
      <c r="E15" s="647">
        <v>27000</v>
      </c>
      <c r="F15" s="648">
        <v>25706</v>
      </c>
      <c r="G15" s="649">
        <f t="shared" si="0"/>
        <v>0.9520740740740741</v>
      </c>
    </row>
    <row r="16" spans="1:7" s="626" customFormat="1" ht="12.75">
      <c r="A16" s="1620"/>
      <c r="B16" s="1625"/>
      <c r="C16" s="653">
        <v>6519</v>
      </c>
      <c r="D16" s="654"/>
      <c r="E16" s="647">
        <v>9000</v>
      </c>
      <c r="F16" s="648">
        <v>8569</v>
      </c>
      <c r="G16" s="649">
        <f t="shared" si="0"/>
        <v>0.9521111111111111</v>
      </c>
    </row>
    <row r="17" spans="1:7" s="626" customFormat="1" ht="12.75">
      <c r="A17" s="1620"/>
      <c r="B17" s="1635" t="s">
        <v>130</v>
      </c>
      <c r="C17" s="1637" t="s">
        <v>33</v>
      </c>
      <c r="D17" s="1648"/>
      <c r="E17" s="650">
        <f>SUM(E18:E19)</f>
        <v>15993309</v>
      </c>
      <c r="F17" s="651">
        <f>SUM(F18:F19)</f>
        <v>15993307</v>
      </c>
      <c r="G17" s="652">
        <f t="shared" si="0"/>
        <v>0.9999998749477047</v>
      </c>
    </row>
    <row r="18" spans="1:7" s="626" customFormat="1" ht="12.75">
      <c r="A18" s="1620"/>
      <c r="B18" s="1629"/>
      <c r="C18" s="653">
        <v>2210</v>
      </c>
      <c r="D18" s="654"/>
      <c r="E18" s="647">
        <v>5061477</v>
      </c>
      <c r="F18" s="648">
        <v>5061476</v>
      </c>
      <c r="G18" s="649">
        <f t="shared" si="0"/>
        <v>0.9999998024292118</v>
      </c>
    </row>
    <row r="19" spans="1:7" s="626" customFormat="1" ht="12.75">
      <c r="A19" s="1620"/>
      <c r="B19" s="1625"/>
      <c r="C19" s="653">
        <v>6510</v>
      </c>
      <c r="D19" s="654"/>
      <c r="E19" s="647">
        <v>10931832</v>
      </c>
      <c r="F19" s="648">
        <v>10931831</v>
      </c>
      <c r="G19" s="649">
        <f t="shared" si="0"/>
        <v>0.9999999085240242</v>
      </c>
    </row>
    <row r="20" spans="1:7" s="626" customFormat="1" ht="12.75">
      <c r="A20" s="1620"/>
      <c r="B20" s="1641" t="s">
        <v>14</v>
      </c>
      <c r="C20" s="1647" t="s">
        <v>15</v>
      </c>
      <c r="D20" s="1637"/>
      <c r="E20" s="650">
        <f>SUM(E21)</f>
        <v>1183357</v>
      </c>
      <c r="F20" s="651">
        <f>SUM(F21)</f>
        <v>1182407</v>
      </c>
      <c r="G20" s="652">
        <f t="shared" si="0"/>
        <v>0.9991971991546085</v>
      </c>
    </row>
    <row r="21" spans="1:7" s="626" customFormat="1" ht="13.5" thickBot="1">
      <c r="A21" s="1651"/>
      <c r="B21" s="1635"/>
      <c r="C21" s="656">
        <v>2210</v>
      </c>
      <c r="D21" s="657"/>
      <c r="E21" s="658">
        <v>1183357</v>
      </c>
      <c r="F21" s="659">
        <v>1182407</v>
      </c>
      <c r="G21" s="660">
        <f t="shared" si="0"/>
        <v>0.9991971991546085</v>
      </c>
    </row>
    <row r="22" spans="1:7" s="626" customFormat="1" ht="23.25" customHeight="1" thickBot="1">
      <c r="A22" s="1632" t="s">
        <v>19</v>
      </c>
      <c r="B22" s="1622" t="s">
        <v>160</v>
      </c>
      <c r="C22" s="1623"/>
      <c r="D22" s="1624"/>
      <c r="E22" s="639">
        <f>E23+E25</f>
        <v>56058001</v>
      </c>
      <c r="F22" s="640">
        <f>F23+F25</f>
        <v>54123590</v>
      </c>
      <c r="G22" s="641">
        <f t="shared" si="0"/>
        <v>0.9654926867620556</v>
      </c>
    </row>
    <row r="23" spans="1:7" s="626" customFormat="1" ht="12.75">
      <c r="A23" s="1633"/>
      <c r="B23" s="1625" t="s">
        <v>459</v>
      </c>
      <c r="C23" s="1627" t="s">
        <v>171</v>
      </c>
      <c r="D23" s="1628"/>
      <c r="E23" s="642">
        <f>SUM(E24)</f>
        <v>55998037</v>
      </c>
      <c r="F23" s="643">
        <f>SUM(F24)</f>
        <v>54063626</v>
      </c>
      <c r="G23" s="644">
        <f t="shared" si="0"/>
        <v>0.9654557355287293</v>
      </c>
    </row>
    <row r="24" spans="1:7" s="626" customFormat="1" ht="12.75">
      <c r="A24" s="1633"/>
      <c r="B24" s="1641"/>
      <c r="C24" s="653">
        <v>2210</v>
      </c>
      <c r="D24" s="654"/>
      <c r="E24" s="647">
        <v>55998037</v>
      </c>
      <c r="F24" s="648">
        <v>54063626</v>
      </c>
      <c r="G24" s="649">
        <f t="shared" si="0"/>
        <v>0.9654557355287293</v>
      </c>
    </row>
    <row r="25" spans="1:7" s="626" customFormat="1" ht="12.75">
      <c r="A25" s="1633"/>
      <c r="B25" s="1635" t="s">
        <v>461</v>
      </c>
      <c r="C25" s="1647" t="s">
        <v>15</v>
      </c>
      <c r="D25" s="1637"/>
      <c r="E25" s="650">
        <f>SUM(E26)</f>
        <v>59964</v>
      </c>
      <c r="F25" s="651">
        <f>SUM(F26)</f>
        <v>59964</v>
      </c>
      <c r="G25" s="652">
        <f t="shared" si="0"/>
        <v>1</v>
      </c>
    </row>
    <row r="26" spans="1:7" s="626" customFormat="1" ht="13.5" thickBot="1">
      <c r="A26" s="1634"/>
      <c r="B26" s="1629"/>
      <c r="C26" s="656">
        <v>2210</v>
      </c>
      <c r="D26" s="657"/>
      <c r="E26" s="658">
        <v>59964</v>
      </c>
      <c r="F26" s="659">
        <v>59964</v>
      </c>
      <c r="G26" s="660">
        <f t="shared" si="0"/>
        <v>1</v>
      </c>
    </row>
    <row r="27" spans="1:7" s="626" customFormat="1" ht="23.25" customHeight="1" thickBot="1">
      <c r="A27" s="1632" t="s">
        <v>462</v>
      </c>
      <c r="B27" s="1622" t="s">
        <v>186</v>
      </c>
      <c r="C27" s="1623"/>
      <c r="D27" s="1624"/>
      <c r="E27" s="639">
        <f>SUM(E28)</f>
        <v>500000</v>
      </c>
      <c r="F27" s="640">
        <f>SUM(F28)</f>
        <v>499988</v>
      </c>
      <c r="G27" s="641">
        <f t="shared" si="0"/>
        <v>0.999976</v>
      </c>
    </row>
    <row r="28" spans="1:7" s="626" customFormat="1" ht="12.75">
      <c r="A28" s="1633"/>
      <c r="B28" s="1629" t="s">
        <v>463</v>
      </c>
      <c r="C28" s="1639" t="s">
        <v>187</v>
      </c>
      <c r="D28" s="1640"/>
      <c r="E28" s="642">
        <f>SUM(E29)</f>
        <v>500000</v>
      </c>
      <c r="F28" s="643">
        <f>SUM(F29)</f>
        <v>499988</v>
      </c>
      <c r="G28" s="644">
        <f t="shared" si="0"/>
        <v>0.999976</v>
      </c>
    </row>
    <row r="29" spans="1:7" s="626" customFormat="1" ht="13.5" thickBot="1">
      <c r="A29" s="1634"/>
      <c r="B29" s="1629"/>
      <c r="C29" s="656">
        <v>2210</v>
      </c>
      <c r="D29" s="657"/>
      <c r="E29" s="658">
        <v>500000</v>
      </c>
      <c r="F29" s="659">
        <v>499988</v>
      </c>
      <c r="G29" s="660">
        <f t="shared" si="0"/>
        <v>0.999976</v>
      </c>
    </row>
    <row r="30" spans="1:7" s="626" customFormat="1" ht="24" customHeight="1" thickBot="1">
      <c r="A30" s="1632" t="s">
        <v>464</v>
      </c>
      <c r="B30" s="1622" t="s">
        <v>199</v>
      </c>
      <c r="C30" s="1623"/>
      <c r="D30" s="1624"/>
      <c r="E30" s="639">
        <f>SUM(E31,E33,E35,E37,E39)</f>
        <v>1724314</v>
      </c>
      <c r="F30" s="640">
        <f>SUM(F31,F33,F35,F37,F39)</f>
        <v>1718599</v>
      </c>
      <c r="G30" s="641">
        <f t="shared" si="0"/>
        <v>0.9966856384626002</v>
      </c>
    </row>
    <row r="31" spans="1:7" s="626" customFormat="1" ht="12.75">
      <c r="A31" s="1633"/>
      <c r="B31" s="1625" t="s">
        <v>466</v>
      </c>
      <c r="C31" s="1627" t="s">
        <v>202</v>
      </c>
      <c r="D31" s="1628"/>
      <c r="E31" s="642">
        <f>SUM(E32)</f>
        <v>5000</v>
      </c>
      <c r="F31" s="643">
        <f>SUM(F32)</f>
        <v>5000</v>
      </c>
      <c r="G31" s="644">
        <f t="shared" si="0"/>
        <v>1</v>
      </c>
    </row>
    <row r="32" spans="1:7" s="626" customFormat="1" ht="12.75">
      <c r="A32" s="1633"/>
      <c r="B32" s="1641"/>
      <c r="C32" s="653">
        <v>2210</v>
      </c>
      <c r="D32" s="654"/>
      <c r="E32" s="647">
        <v>5000</v>
      </c>
      <c r="F32" s="648">
        <v>5000</v>
      </c>
      <c r="G32" s="649">
        <f t="shared" si="0"/>
        <v>1</v>
      </c>
    </row>
    <row r="33" spans="1:7" s="626" customFormat="1" ht="12.75">
      <c r="A33" s="1633"/>
      <c r="B33" s="1641" t="s">
        <v>467</v>
      </c>
      <c r="C33" s="1647" t="s">
        <v>203</v>
      </c>
      <c r="D33" s="1637"/>
      <c r="E33" s="650">
        <f>SUM(E34)</f>
        <v>259112</v>
      </c>
      <c r="F33" s="651">
        <f>SUM(F34)</f>
        <v>259112</v>
      </c>
      <c r="G33" s="652">
        <f t="shared" si="0"/>
        <v>1</v>
      </c>
    </row>
    <row r="34" spans="1:7" s="626" customFormat="1" ht="12.75">
      <c r="A34" s="1633"/>
      <c r="B34" s="1641"/>
      <c r="C34" s="653">
        <v>2210</v>
      </c>
      <c r="D34" s="654"/>
      <c r="E34" s="647">
        <v>259112</v>
      </c>
      <c r="F34" s="648">
        <v>259112</v>
      </c>
      <c r="G34" s="649">
        <f t="shared" si="0"/>
        <v>1</v>
      </c>
    </row>
    <row r="35" spans="1:7" s="626" customFormat="1" ht="12.75">
      <c r="A35" s="1633"/>
      <c r="B35" s="1641" t="s">
        <v>468</v>
      </c>
      <c r="C35" s="1647" t="s">
        <v>206</v>
      </c>
      <c r="D35" s="1637"/>
      <c r="E35" s="650">
        <f>SUM(E36)</f>
        <v>62000</v>
      </c>
      <c r="F35" s="651">
        <f>SUM(F36)</f>
        <v>62000</v>
      </c>
      <c r="G35" s="652">
        <f t="shared" si="0"/>
        <v>1</v>
      </c>
    </row>
    <row r="36" spans="1:7" s="626" customFormat="1" ht="12.75">
      <c r="A36" s="1633"/>
      <c r="B36" s="1641"/>
      <c r="C36" s="653">
        <v>2210</v>
      </c>
      <c r="D36" s="654"/>
      <c r="E36" s="647">
        <v>62000</v>
      </c>
      <c r="F36" s="648">
        <v>62000</v>
      </c>
      <c r="G36" s="649">
        <f t="shared" si="0"/>
        <v>1</v>
      </c>
    </row>
    <row r="37" spans="1:7" s="626" customFormat="1" ht="12.75">
      <c r="A37" s="1633"/>
      <c r="B37" s="1635" t="s">
        <v>469</v>
      </c>
      <c r="C37" s="1637" t="s">
        <v>33</v>
      </c>
      <c r="D37" s="1648"/>
      <c r="E37" s="650">
        <f>SUM(E38:E38)</f>
        <v>1234202</v>
      </c>
      <c r="F37" s="651">
        <f>SUM(F38:F38)</f>
        <v>1234201</v>
      </c>
      <c r="G37" s="652">
        <f t="shared" si="0"/>
        <v>0.999999189759861</v>
      </c>
    </row>
    <row r="38" spans="1:7" s="626" customFormat="1" ht="12.75">
      <c r="A38" s="1633"/>
      <c r="B38" s="1629"/>
      <c r="C38" s="653">
        <v>2210</v>
      </c>
      <c r="D38" s="654"/>
      <c r="E38" s="647">
        <v>1234202</v>
      </c>
      <c r="F38" s="648">
        <v>1234201</v>
      </c>
      <c r="G38" s="649">
        <f t="shared" si="0"/>
        <v>0.999999189759861</v>
      </c>
    </row>
    <row r="39" spans="1:7" s="626" customFormat="1" ht="12.75">
      <c r="A39" s="1633"/>
      <c r="B39" s="1635" t="s">
        <v>470</v>
      </c>
      <c r="C39" s="1647" t="s">
        <v>15</v>
      </c>
      <c r="D39" s="1637"/>
      <c r="E39" s="650">
        <f>SUM(E40:E41)</f>
        <v>164000</v>
      </c>
      <c r="F39" s="651">
        <f>SUM(F40:F41)</f>
        <v>158286</v>
      </c>
      <c r="G39" s="652">
        <f t="shared" si="0"/>
        <v>0.9651585365853659</v>
      </c>
    </row>
    <row r="40" spans="1:7" s="626" customFormat="1" ht="12.75">
      <c r="A40" s="1633"/>
      <c r="B40" s="1629"/>
      <c r="C40" s="653">
        <v>2210</v>
      </c>
      <c r="D40" s="654"/>
      <c r="E40" s="647">
        <v>100000</v>
      </c>
      <c r="F40" s="648">
        <v>99984</v>
      </c>
      <c r="G40" s="649">
        <f t="shared" si="0"/>
        <v>0.99984</v>
      </c>
    </row>
    <row r="41" spans="1:7" s="626" customFormat="1" ht="13.5" thickBot="1">
      <c r="A41" s="1634"/>
      <c r="B41" s="1636"/>
      <c r="C41" s="661">
        <v>6510</v>
      </c>
      <c r="D41" s="662"/>
      <c r="E41" s="663">
        <v>64000</v>
      </c>
      <c r="F41" s="664">
        <v>58302</v>
      </c>
      <c r="G41" s="665">
        <f t="shared" si="0"/>
        <v>0.91096875</v>
      </c>
    </row>
    <row r="42" spans="1:7" s="626" customFormat="1" ht="24" customHeight="1" thickBot="1">
      <c r="A42" s="1619" t="s">
        <v>10</v>
      </c>
      <c r="B42" s="1622" t="s">
        <v>55</v>
      </c>
      <c r="C42" s="1623"/>
      <c r="D42" s="1624"/>
      <c r="E42" s="639">
        <f>SUM(E44,E46)</f>
        <v>733000</v>
      </c>
      <c r="F42" s="640">
        <f>SUM(F44,F46)</f>
        <v>730919</v>
      </c>
      <c r="G42" s="641">
        <f t="shared" si="0"/>
        <v>0.9971609822646658</v>
      </c>
    </row>
    <row r="43" spans="1:7" s="626" customFormat="1" ht="12.75">
      <c r="A43" s="1620"/>
      <c r="B43" s="1625" t="s">
        <v>471</v>
      </c>
      <c r="C43" s="1627" t="s">
        <v>225</v>
      </c>
      <c r="D43" s="1628"/>
      <c r="E43" s="642">
        <f>SUM(E44)</f>
        <v>723000</v>
      </c>
      <c r="F43" s="643">
        <f>SUM(F44)</f>
        <v>723000</v>
      </c>
      <c r="G43" s="644">
        <f t="shared" si="0"/>
        <v>1</v>
      </c>
    </row>
    <row r="44" spans="1:7" s="626" customFormat="1" ht="12.75">
      <c r="A44" s="1620"/>
      <c r="B44" s="1641"/>
      <c r="C44" s="653">
        <v>2210</v>
      </c>
      <c r="D44" s="654"/>
      <c r="E44" s="647">
        <v>723000</v>
      </c>
      <c r="F44" s="648">
        <v>723000</v>
      </c>
      <c r="G44" s="649">
        <f t="shared" si="0"/>
        <v>1</v>
      </c>
    </row>
    <row r="45" spans="1:7" s="626" customFormat="1" ht="12.75">
      <c r="A45" s="1620"/>
      <c r="B45" s="1635" t="s">
        <v>473</v>
      </c>
      <c r="C45" s="1647" t="s">
        <v>230</v>
      </c>
      <c r="D45" s="1637"/>
      <c r="E45" s="650">
        <f>SUM(E46)</f>
        <v>10000</v>
      </c>
      <c r="F45" s="651">
        <f>SUM(F46)</f>
        <v>7919</v>
      </c>
      <c r="G45" s="652">
        <f t="shared" si="0"/>
        <v>0.7919</v>
      </c>
    </row>
    <row r="46" spans="1:7" s="626" customFormat="1" ht="13.5" thickBot="1">
      <c r="A46" s="1621"/>
      <c r="B46" s="1629"/>
      <c r="C46" s="656">
        <v>2210</v>
      </c>
      <c r="D46" s="657"/>
      <c r="E46" s="658">
        <v>10000</v>
      </c>
      <c r="F46" s="659">
        <v>7919</v>
      </c>
      <c r="G46" s="660">
        <f t="shared" si="0"/>
        <v>0.7919</v>
      </c>
    </row>
    <row r="47" spans="1:7" s="626" customFormat="1" ht="28.5" customHeight="1" thickBot="1">
      <c r="A47" s="1632" t="s">
        <v>475</v>
      </c>
      <c r="B47" s="1644" t="s">
        <v>244</v>
      </c>
      <c r="C47" s="1645"/>
      <c r="D47" s="1646"/>
      <c r="E47" s="639">
        <f>SUM(E48)</f>
        <v>1689134</v>
      </c>
      <c r="F47" s="640">
        <f>SUM(F48)</f>
        <v>1546632</v>
      </c>
      <c r="G47" s="641">
        <f t="shared" si="0"/>
        <v>0.9156360596613412</v>
      </c>
    </row>
    <row r="48" spans="1:7" s="626" customFormat="1" ht="51" customHeight="1">
      <c r="A48" s="1633"/>
      <c r="B48" s="1629" t="s">
        <v>476</v>
      </c>
      <c r="C48" s="1630" t="s">
        <v>543</v>
      </c>
      <c r="D48" s="1631"/>
      <c r="E48" s="642">
        <f>SUM(E49)</f>
        <v>1689134</v>
      </c>
      <c r="F48" s="643">
        <f>SUM(F49)</f>
        <v>1546632</v>
      </c>
      <c r="G48" s="644">
        <f t="shared" si="0"/>
        <v>0.9156360596613412</v>
      </c>
    </row>
    <row r="49" spans="1:7" s="626" customFormat="1" ht="13.5" thickBot="1">
      <c r="A49" s="1634"/>
      <c r="B49" s="1629"/>
      <c r="C49" s="656">
        <v>2210</v>
      </c>
      <c r="D49" s="657"/>
      <c r="E49" s="658">
        <v>1689134</v>
      </c>
      <c r="F49" s="659">
        <v>1546632</v>
      </c>
      <c r="G49" s="660">
        <f t="shared" si="0"/>
        <v>0.9156360596613412</v>
      </c>
    </row>
    <row r="50" spans="1:7" s="626" customFormat="1" ht="24" customHeight="1" thickBot="1">
      <c r="A50" s="1632" t="s">
        <v>477</v>
      </c>
      <c r="B50" s="1622" t="s">
        <v>246</v>
      </c>
      <c r="C50" s="1623"/>
      <c r="D50" s="1624"/>
      <c r="E50" s="639">
        <f>SUM(E51)</f>
        <v>3000</v>
      </c>
      <c r="F50" s="640">
        <f>SUM(F51)</f>
        <v>3000</v>
      </c>
      <c r="G50" s="641">
        <f t="shared" si="0"/>
        <v>1</v>
      </c>
    </row>
    <row r="51" spans="1:7" s="626" customFormat="1" ht="12.75">
      <c r="A51" s="1633"/>
      <c r="B51" s="1629" t="s">
        <v>478</v>
      </c>
      <c r="C51" s="1639" t="s">
        <v>247</v>
      </c>
      <c r="D51" s="1640"/>
      <c r="E51" s="642">
        <f>SUM(E52)</f>
        <v>3000</v>
      </c>
      <c r="F51" s="643">
        <f>SUM(F52)</f>
        <v>3000</v>
      </c>
      <c r="G51" s="644">
        <f t="shared" si="0"/>
        <v>1</v>
      </c>
    </row>
    <row r="52" spans="1:7" s="626" customFormat="1" ht="13.5" thickBot="1">
      <c r="A52" s="1634"/>
      <c r="B52" s="1629"/>
      <c r="C52" s="656">
        <v>2210</v>
      </c>
      <c r="D52" s="657"/>
      <c r="E52" s="658">
        <v>3000</v>
      </c>
      <c r="F52" s="659">
        <v>3000</v>
      </c>
      <c r="G52" s="660">
        <f t="shared" si="0"/>
        <v>1</v>
      </c>
    </row>
    <row r="53" spans="1:7" s="626" customFormat="1" ht="24" customHeight="1" thickBot="1">
      <c r="A53" s="1632" t="s">
        <v>479</v>
      </c>
      <c r="B53" s="1622" t="s">
        <v>284</v>
      </c>
      <c r="C53" s="1623"/>
      <c r="D53" s="1624"/>
      <c r="E53" s="639">
        <f>SUM(E54)</f>
        <v>2125</v>
      </c>
      <c r="F53" s="640">
        <f>SUM(F54)</f>
        <v>2104</v>
      </c>
      <c r="G53" s="641">
        <f t="shared" si="0"/>
        <v>0.9901176470588235</v>
      </c>
    </row>
    <row r="54" spans="1:7" s="626" customFormat="1" ht="12.75">
      <c r="A54" s="1633"/>
      <c r="B54" s="1629" t="s">
        <v>480</v>
      </c>
      <c r="C54" s="1639" t="s">
        <v>285</v>
      </c>
      <c r="D54" s="1640"/>
      <c r="E54" s="642">
        <f>SUM(E55)</f>
        <v>2125</v>
      </c>
      <c r="F54" s="643">
        <f>SUM(F55)</f>
        <v>2104</v>
      </c>
      <c r="G54" s="644">
        <f t="shared" si="0"/>
        <v>0.9901176470588235</v>
      </c>
    </row>
    <row r="55" spans="1:7" s="626" customFormat="1" ht="13.5" thickBot="1">
      <c r="A55" s="1634"/>
      <c r="B55" s="1636"/>
      <c r="C55" s="661">
        <v>2210</v>
      </c>
      <c r="D55" s="662"/>
      <c r="E55" s="663">
        <v>2125</v>
      </c>
      <c r="F55" s="664">
        <v>2104</v>
      </c>
      <c r="G55" s="665">
        <f t="shared" si="0"/>
        <v>0.9901176470588235</v>
      </c>
    </row>
    <row r="56" spans="1:7" s="626" customFormat="1" ht="24" customHeight="1" thickBot="1">
      <c r="A56" s="1619" t="s">
        <v>25</v>
      </c>
      <c r="B56" s="1622" t="s">
        <v>544</v>
      </c>
      <c r="C56" s="1623"/>
      <c r="D56" s="1624"/>
      <c r="E56" s="639">
        <f>SUM(E57,E59)</f>
        <v>127100</v>
      </c>
      <c r="F56" s="640">
        <f>SUM(F57,F59)</f>
        <v>126489</v>
      </c>
      <c r="G56" s="641">
        <f t="shared" si="0"/>
        <v>0.9951927616050354</v>
      </c>
    </row>
    <row r="57" spans="1:7" s="626" customFormat="1" ht="12.75">
      <c r="A57" s="1620"/>
      <c r="B57" s="1625" t="s">
        <v>26</v>
      </c>
      <c r="C57" s="1642" t="s">
        <v>17</v>
      </c>
      <c r="D57" s="1628"/>
      <c r="E57" s="642">
        <f>SUM(E58)</f>
        <v>100000</v>
      </c>
      <c r="F57" s="643">
        <f>SUM(F58)</f>
        <v>100000</v>
      </c>
      <c r="G57" s="644">
        <f t="shared" si="0"/>
        <v>1</v>
      </c>
    </row>
    <row r="58" spans="1:7" s="626" customFormat="1" ht="12.75">
      <c r="A58" s="1620"/>
      <c r="B58" s="1641"/>
      <c r="C58" s="653">
        <v>6510</v>
      </c>
      <c r="D58" s="654"/>
      <c r="E58" s="647">
        <v>100000</v>
      </c>
      <c r="F58" s="648">
        <v>100000</v>
      </c>
      <c r="G58" s="649">
        <f t="shared" si="0"/>
        <v>1</v>
      </c>
    </row>
    <row r="59" spans="1:10" s="626" customFormat="1" ht="40.5" customHeight="1">
      <c r="A59" s="1620"/>
      <c r="B59" s="1641" t="s">
        <v>484</v>
      </c>
      <c r="C59" s="1643" t="s">
        <v>545</v>
      </c>
      <c r="D59" s="1637"/>
      <c r="E59" s="650">
        <f>SUM(E60)</f>
        <v>27100</v>
      </c>
      <c r="F59" s="651">
        <f>SUM(F60)</f>
        <v>26489</v>
      </c>
      <c r="G59" s="652">
        <f t="shared" si="0"/>
        <v>0.9774538745387454</v>
      </c>
      <c r="J59" s="666"/>
    </row>
    <row r="60" spans="1:7" s="626" customFormat="1" ht="13.5" thickBot="1">
      <c r="A60" s="1621"/>
      <c r="B60" s="1626"/>
      <c r="C60" s="661">
        <v>2210</v>
      </c>
      <c r="D60" s="662"/>
      <c r="E60" s="663">
        <v>27100</v>
      </c>
      <c r="F60" s="664">
        <v>26489</v>
      </c>
      <c r="G60" s="665">
        <f t="shared" si="0"/>
        <v>0.9774538745387454</v>
      </c>
    </row>
    <row r="61" spans="1:7" s="626" customFormat="1" ht="24" customHeight="1" thickBot="1">
      <c r="A61" s="1632" t="s">
        <v>27</v>
      </c>
      <c r="B61" s="1622" t="s">
        <v>57</v>
      </c>
      <c r="C61" s="1623"/>
      <c r="D61" s="1624"/>
      <c r="E61" s="639">
        <f>SUM(E62,E65)</f>
        <v>3118272</v>
      </c>
      <c r="F61" s="640">
        <f>SUM(F62,F65)</f>
        <v>3100677</v>
      </c>
      <c r="G61" s="641">
        <f t="shared" si="0"/>
        <v>0.9943574518194692</v>
      </c>
    </row>
    <row r="62" spans="1:7" s="626" customFormat="1" ht="40.5" customHeight="1">
      <c r="A62" s="1633"/>
      <c r="B62" s="1629" t="s">
        <v>487</v>
      </c>
      <c r="C62" s="1630" t="s">
        <v>324</v>
      </c>
      <c r="D62" s="1631"/>
      <c r="E62" s="642">
        <f>SUM(E63:E64)</f>
        <v>2109399</v>
      </c>
      <c r="F62" s="643">
        <f>SUM(F63:F64)</f>
        <v>2100790</v>
      </c>
      <c r="G62" s="644">
        <f t="shared" si="0"/>
        <v>0.9959187427319346</v>
      </c>
    </row>
    <row r="63" spans="1:7" s="626" customFormat="1" ht="12.75">
      <c r="A63" s="1633"/>
      <c r="B63" s="1629"/>
      <c r="C63" s="653">
        <v>2210</v>
      </c>
      <c r="D63" s="654"/>
      <c r="E63" s="647">
        <v>2066705</v>
      </c>
      <c r="F63" s="648">
        <v>2058176</v>
      </c>
      <c r="G63" s="649">
        <f t="shared" si="0"/>
        <v>0.9958731410627061</v>
      </c>
    </row>
    <row r="64" spans="1:7" s="626" customFormat="1" ht="12.75">
      <c r="A64" s="1633"/>
      <c r="B64" s="1625"/>
      <c r="C64" s="667">
        <v>6510</v>
      </c>
      <c r="D64" s="654"/>
      <c r="E64" s="647">
        <v>42694</v>
      </c>
      <c r="F64" s="648">
        <v>42614</v>
      </c>
      <c r="G64" s="649">
        <f t="shared" si="0"/>
        <v>0.9981262004028669</v>
      </c>
    </row>
    <row r="65" spans="1:7" s="626" customFormat="1" ht="25.5" customHeight="1">
      <c r="A65" s="1633"/>
      <c r="B65" s="1635" t="s">
        <v>488</v>
      </c>
      <c r="C65" s="1637" t="s">
        <v>546</v>
      </c>
      <c r="D65" s="1638"/>
      <c r="E65" s="650">
        <f>SUM(E66:E67)</f>
        <v>1008873</v>
      </c>
      <c r="F65" s="651">
        <f>SUM(F66:F67)</f>
        <v>999887</v>
      </c>
      <c r="G65" s="652">
        <f t="shared" si="0"/>
        <v>0.9910930315312234</v>
      </c>
    </row>
    <row r="66" spans="1:7" s="626" customFormat="1" ht="12.75">
      <c r="A66" s="1633"/>
      <c r="B66" s="1629"/>
      <c r="C66" s="653">
        <v>2210</v>
      </c>
      <c r="D66" s="654"/>
      <c r="E66" s="647">
        <v>992012</v>
      </c>
      <c r="F66" s="648">
        <v>983566</v>
      </c>
      <c r="G66" s="649">
        <f t="shared" si="0"/>
        <v>0.9914859900888295</v>
      </c>
    </row>
    <row r="67" spans="1:7" s="626" customFormat="1" ht="13.5" thickBot="1">
      <c r="A67" s="1634"/>
      <c r="B67" s="1636"/>
      <c r="C67" s="661">
        <v>6510</v>
      </c>
      <c r="D67" s="662"/>
      <c r="E67" s="663">
        <v>16861</v>
      </c>
      <c r="F67" s="664">
        <v>16321</v>
      </c>
      <c r="G67" s="665">
        <f t="shared" si="0"/>
        <v>0.9679734298084337</v>
      </c>
    </row>
    <row r="68" spans="1:7" s="626" customFormat="1" ht="27" customHeight="1" thickBot="1">
      <c r="A68" s="1619" t="s">
        <v>492</v>
      </c>
      <c r="B68" s="1622" t="s">
        <v>340</v>
      </c>
      <c r="C68" s="1623"/>
      <c r="D68" s="1624"/>
      <c r="E68" s="639">
        <f>SUM(E69)</f>
        <v>32000</v>
      </c>
      <c r="F68" s="640">
        <f>SUM(F69)</f>
        <v>32000</v>
      </c>
      <c r="G68" s="641">
        <f t="shared" si="0"/>
        <v>1</v>
      </c>
    </row>
    <row r="69" spans="1:7" s="626" customFormat="1" ht="12.75">
      <c r="A69" s="1620"/>
      <c r="B69" s="1625" t="s">
        <v>494</v>
      </c>
      <c r="C69" s="1627" t="s">
        <v>495</v>
      </c>
      <c r="D69" s="1628"/>
      <c r="E69" s="642">
        <f>SUM(E70)</f>
        <v>32000</v>
      </c>
      <c r="F69" s="643">
        <f>SUM(F70)</f>
        <v>32000</v>
      </c>
      <c r="G69" s="644">
        <f t="shared" si="0"/>
        <v>1</v>
      </c>
    </row>
    <row r="70" spans="1:7" s="626" customFormat="1" ht="13.5" thickBot="1">
      <c r="A70" s="1621"/>
      <c r="B70" s="1626"/>
      <c r="C70" s="661">
        <v>2210</v>
      </c>
      <c r="D70" s="662"/>
      <c r="E70" s="663">
        <v>32000</v>
      </c>
      <c r="F70" s="664">
        <v>32000</v>
      </c>
      <c r="G70" s="665">
        <f t="shared" si="0"/>
        <v>1</v>
      </c>
    </row>
    <row r="71" spans="1:7" s="626" customFormat="1" ht="27" customHeight="1" thickBot="1">
      <c r="A71" s="1619" t="s">
        <v>496</v>
      </c>
      <c r="B71" s="1622" t="s">
        <v>361</v>
      </c>
      <c r="C71" s="1623"/>
      <c r="D71" s="1624"/>
      <c r="E71" s="639">
        <f>SUM(E72)</f>
        <v>215460</v>
      </c>
      <c r="F71" s="640">
        <f>SUM(F72)</f>
        <v>169989</v>
      </c>
      <c r="G71" s="668">
        <f>SUM(G72)</f>
        <v>0.78895850737956</v>
      </c>
    </row>
    <row r="72" spans="1:7" s="626" customFormat="1" ht="27" customHeight="1">
      <c r="A72" s="1620"/>
      <c r="B72" s="1629" t="s">
        <v>500</v>
      </c>
      <c r="C72" s="1630" t="s">
        <v>547</v>
      </c>
      <c r="D72" s="1631"/>
      <c r="E72" s="642">
        <f>SUM(E73)</f>
        <v>215460</v>
      </c>
      <c r="F72" s="643">
        <f>SUM(F73)</f>
        <v>169989</v>
      </c>
      <c r="G72" s="644">
        <f t="shared" si="0"/>
        <v>0.78895850737956</v>
      </c>
    </row>
    <row r="73" spans="1:7" s="626" customFormat="1" ht="15" customHeight="1" thickBot="1">
      <c r="A73" s="1621"/>
      <c r="B73" s="1629"/>
      <c r="C73" s="656">
        <v>2210</v>
      </c>
      <c r="D73" s="657"/>
      <c r="E73" s="658">
        <v>215460</v>
      </c>
      <c r="F73" s="659">
        <v>169989</v>
      </c>
      <c r="G73" s="660">
        <f t="shared" si="0"/>
        <v>0.78895850737956</v>
      </c>
    </row>
    <row r="74" spans="1:7" s="626" customFormat="1" ht="30" customHeight="1" thickBot="1">
      <c r="A74" s="1617" t="s">
        <v>393</v>
      </c>
      <c r="B74" s="1617"/>
      <c r="C74" s="1617"/>
      <c r="D74" s="1618"/>
      <c r="E74" s="669">
        <f>SUM(E71,E68,E61,E56,E50,E42,E30,E27,E22,E5,E53,E47)</f>
        <v>118765332</v>
      </c>
      <c r="F74" s="669">
        <f>SUM(F71,F68,F61,F56,F50,F42,F30,F27,F22,F5,F53,F47)</f>
        <v>114821413</v>
      </c>
      <c r="G74" s="670">
        <f>F74/E74</f>
        <v>0.9667923380199872</v>
      </c>
    </row>
    <row r="75" spans="1:7" s="626" customFormat="1" ht="12.75">
      <c r="A75" s="671"/>
      <c r="B75" s="671"/>
      <c r="C75" s="672"/>
      <c r="D75" s="672"/>
      <c r="E75" s="673"/>
      <c r="F75" s="627"/>
      <c r="G75" s="627"/>
    </row>
    <row r="76" spans="1:7" s="626" customFormat="1" ht="12.75">
      <c r="A76" s="671"/>
      <c r="B76" s="671"/>
      <c r="C76" s="672"/>
      <c r="D76" s="672"/>
      <c r="E76" s="673"/>
      <c r="F76" s="627"/>
      <c r="G76" s="627"/>
    </row>
    <row r="77" spans="1:7" s="626" customFormat="1" ht="12.75">
      <c r="A77" s="671"/>
      <c r="B77" s="671"/>
      <c r="C77" s="672"/>
      <c r="D77" s="672"/>
      <c r="E77" s="673"/>
      <c r="F77" s="627"/>
      <c r="G77" s="627"/>
    </row>
    <row r="78" spans="1:7" s="626" customFormat="1" ht="12.75" customHeight="1">
      <c r="A78" s="671"/>
      <c r="B78" s="671"/>
      <c r="C78" s="672"/>
      <c r="D78" s="672"/>
      <c r="E78" s="673"/>
      <c r="F78" s="627"/>
      <c r="G78" s="627"/>
    </row>
    <row r="79" spans="1:7" s="626" customFormat="1" ht="12.75">
      <c r="A79" s="671"/>
      <c r="B79" s="671"/>
      <c r="C79" s="672"/>
      <c r="D79" s="672"/>
      <c r="E79" s="673"/>
      <c r="F79" s="627"/>
      <c r="G79" s="627"/>
    </row>
    <row r="80" spans="1:7" s="626" customFormat="1" ht="12.75">
      <c r="A80" s="671"/>
      <c r="B80" s="671"/>
      <c r="C80" s="672"/>
      <c r="D80" s="672"/>
      <c r="E80" s="673"/>
      <c r="F80" s="627"/>
      <c r="G80" s="627"/>
    </row>
    <row r="81" spans="1:7" s="626" customFormat="1" ht="12.75">
      <c r="A81" s="671"/>
      <c r="B81" s="671"/>
      <c r="C81" s="672"/>
      <c r="D81" s="672"/>
      <c r="E81" s="673"/>
      <c r="F81" s="627"/>
      <c r="G81" s="627"/>
    </row>
    <row r="82" spans="1:7" s="626" customFormat="1" ht="12.75">
      <c r="A82" s="671"/>
      <c r="B82" s="671"/>
      <c r="C82" s="672"/>
      <c r="D82" s="672"/>
      <c r="E82" s="673"/>
      <c r="F82" s="627"/>
      <c r="G82" s="627"/>
    </row>
    <row r="83" spans="1:7" s="626" customFormat="1" ht="12.75">
      <c r="A83" s="671"/>
      <c r="B83" s="671"/>
      <c r="C83" s="672"/>
      <c r="D83" s="672"/>
      <c r="E83" s="673"/>
      <c r="F83" s="627"/>
      <c r="G83" s="627"/>
    </row>
    <row r="84" spans="1:7" s="626" customFormat="1" ht="12.75">
      <c r="A84" s="671"/>
      <c r="B84" s="671"/>
      <c r="C84" s="672"/>
      <c r="D84" s="672"/>
      <c r="E84" s="673"/>
      <c r="F84" s="627"/>
      <c r="G84" s="627"/>
    </row>
    <row r="85" spans="1:7" s="626" customFormat="1" ht="12.75">
      <c r="A85" s="671"/>
      <c r="B85" s="671"/>
      <c r="C85" s="672"/>
      <c r="D85" s="672"/>
      <c r="E85" s="673"/>
      <c r="F85" s="627"/>
      <c r="G85" s="627"/>
    </row>
    <row r="86" spans="1:7" s="626" customFormat="1" ht="12.75">
      <c r="A86" s="672"/>
      <c r="B86" s="671"/>
      <c r="C86" s="672"/>
      <c r="D86" s="672"/>
      <c r="E86" s="673"/>
      <c r="F86" s="627"/>
      <c r="G86" s="627"/>
    </row>
    <row r="87" spans="1:7" s="626" customFormat="1" ht="12.75">
      <c r="A87" s="672"/>
      <c r="B87" s="671"/>
      <c r="C87" s="672"/>
      <c r="D87" s="672"/>
      <c r="E87" s="673"/>
      <c r="F87" s="627"/>
      <c r="G87" s="627"/>
    </row>
    <row r="88" spans="1:7" s="626" customFormat="1" ht="12.75">
      <c r="A88" s="672"/>
      <c r="B88" s="671"/>
      <c r="C88" s="672"/>
      <c r="D88" s="672"/>
      <c r="E88" s="673"/>
      <c r="F88" s="627"/>
      <c r="G88" s="627"/>
    </row>
    <row r="89" spans="1:7" s="626" customFormat="1" ht="12.75">
      <c r="A89" s="672"/>
      <c r="B89" s="671"/>
      <c r="C89" s="672"/>
      <c r="D89" s="672"/>
      <c r="E89" s="673"/>
      <c r="F89" s="627"/>
      <c r="G89" s="627"/>
    </row>
    <row r="90" spans="1:7" s="626" customFormat="1" ht="12.75">
      <c r="A90" s="672"/>
      <c r="B90" s="671"/>
      <c r="C90" s="672"/>
      <c r="D90" s="672"/>
      <c r="E90" s="673"/>
      <c r="F90" s="627"/>
      <c r="G90" s="627"/>
    </row>
    <row r="91" spans="1:7" s="626" customFormat="1" ht="12.75">
      <c r="A91" s="672"/>
      <c r="B91" s="671"/>
      <c r="C91" s="672"/>
      <c r="D91" s="672"/>
      <c r="E91" s="673"/>
      <c r="F91" s="627"/>
      <c r="G91" s="627"/>
    </row>
    <row r="92" spans="1:7" s="626" customFormat="1" ht="12.75">
      <c r="A92" s="672"/>
      <c r="B92" s="671"/>
      <c r="C92" s="672"/>
      <c r="D92" s="672"/>
      <c r="E92" s="673"/>
      <c r="F92" s="627"/>
      <c r="G92" s="627"/>
    </row>
    <row r="93" spans="1:7" s="626" customFormat="1" ht="12.75">
      <c r="A93" s="672"/>
      <c r="B93" s="671"/>
      <c r="C93" s="672"/>
      <c r="D93" s="672"/>
      <c r="E93" s="673"/>
      <c r="F93" s="627"/>
      <c r="G93" s="627"/>
    </row>
    <row r="94" spans="1:7" s="626" customFormat="1" ht="12.75">
      <c r="A94" s="672"/>
      <c r="B94" s="671"/>
      <c r="C94" s="672"/>
      <c r="D94" s="672"/>
      <c r="E94" s="673"/>
      <c r="F94" s="627"/>
      <c r="G94" s="627"/>
    </row>
    <row r="95" spans="1:7" s="626" customFormat="1" ht="12.75">
      <c r="A95" s="672"/>
      <c r="B95" s="671"/>
      <c r="C95" s="672"/>
      <c r="D95" s="672"/>
      <c r="E95" s="673"/>
      <c r="F95" s="627"/>
      <c r="G95" s="627"/>
    </row>
    <row r="96" spans="1:7" s="626" customFormat="1" ht="12.75">
      <c r="A96" s="672"/>
      <c r="B96" s="671"/>
      <c r="C96" s="672"/>
      <c r="D96" s="672"/>
      <c r="E96" s="673"/>
      <c r="F96" s="627"/>
      <c r="G96" s="627"/>
    </row>
    <row r="97" spans="1:7" s="626" customFormat="1" ht="12.75">
      <c r="A97" s="672"/>
      <c r="B97" s="671"/>
      <c r="C97" s="672"/>
      <c r="D97" s="672"/>
      <c r="E97" s="673"/>
      <c r="F97" s="627"/>
      <c r="G97" s="627"/>
    </row>
    <row r="98" spans="1:7" s="626" customFormat="1" ht="12.75">
      <c r="A98" s="672"/>
      <c r="B98" s="671"/>
      <c r="C98" s="672"/>
      <c r="D98" s="672"/>
      <c r="E98" s="673"/>
      <c r="F98" s="627"/>
      <c r="G98" s="627"/>
    </row>
    <row r="99" spans="1:7" s="626" customFormat="1" ht="12.75">
      <c r="A99" s="672"/>
      <c r="B99" s="671"/>
      <c r="C99" s="672"/>
      <c r="D99" s="672"/>
      <c r="E99" s="673"/>
      <c r="F99" s="627"/>
      <c r="G99" s="627"/>
    </row>
    <row r="100" spans="1:7" s="626" customFormat="1" ht="12.75">
      <c r="A100" s="627"/>
      <c r="B100" s="671"/>
      <c r="C100" s="672"/>
      <c r="D100" s="672"/>
      <c r="E100" s="673"/>
      <c r="F100" s="627"/>
      <c r="G100" s="627"/>
    </row>
    <row r="101" spans="1:7" s="626" customFormat="1" ht="12.75">
      <c r="A101" s="627"/>
      <c r="B101" s="671"/>
      <c r="C101" s="672"/>
      <c r="D101" s="672"/>
      <c r="E101" s="673"/>
      <c r="F101" s="627"/>
      <c r="G101" s="627"/>
    </row>
    <row r="102" spans="2:5" ht="12.75">
      <c r="B102" s="674"/>
      <c r="E102" s="675"/>
    </row>
    <row r="103" spans="2:5" ht="12.75">
      <c r="B103" s="674"/>
      <c r="E103" s="675"/>
    </row>
    <row r="104" spans="2:5" ht="12.75">
      <c r="B104" s="674"/>
      <c r="E104" s="675"/>
    </row>
    <row r="105" spans="2:5" ht="12.75">
      <c r="B105" s="674"/>
      <c r="E105" s="675"/>
    </row>
    <row r="106" spans="2:5" ht="12.75">
      <c r="B106" s="674"/>
      <c r="E106" s="675"/>
    </row>
    <row r="107" spans="2:5" ht="12.75">
      <c r="B107" s="674"/>
      <c r="E107" s="675"/>
    </row>
    <row r="108" spans="2:5" ht="12.75">
      <c r="B108" s="674"/>
      <c r="E108" s="675"/>
    </row>
    <row r="109" spans="2:5" ht="12.75">
      <c r="B109" s="674"/>
      <c r="E109" s="675"/>
    </row>
    <row r="110" spans="2:5" ht="12.75">
      <c r="B110" s="674"/>
      <c r="E110" s="675"/>
    </row>
    <row r="111" spans="2:5" ht="12.75">
      <c r="B111" s="674"/>
      <c r="E111" s="675"/>
    </row>
    <row r="112" spans="2:5" ht="12.75">
      <c r="B112" s="674"/>
      <c r="E112" s="675"/>
    </row>
    <row r="113" spans="2:5" ht="12.75">
      <c r="B113" s="674"/>
      <c r="E113" s="675"/>
    </row>
    <row r="114" spans="2:5" ht="12.75">
      <c r="B114" s="674"/>
      <c r="E114" s="675"/>
    </row>
    <row r="115" spans="2:5" ht="12.75">
      <c r="B115" s="674"/>
      <c r="E115" s="675"/>
    </row>
    <row r="116" spans="2:5" ht="12.75">
      <c r="B116" s="674"/>
      <c r="E116" s="675"/>
    </row>
    <row r="117" spans="2:5" ht="12.75">
      <c r="B117" s="674"/>
      <c r="E117" s="675"/>
    </row>
    <row r="118" ht="12.75">
      <c r="E118" s="675"/>
    </row>
    <row r="119" ht="12.75">
      <c r="E119" s="675"/>
    </row>
    <row r="190" ht="12.75">
      <c r="D190" s="676">
        <f>115000000+12000000</f>
        <v>127000000</v>
      </c>
    </row>
    <row r="298" ht="12.75">
      <c r="D298" s="676"/>
    </row>
  </sheetData>
  <sheetProtection/>
  <mergeCells count="75">
    <mergeCell ref="A1:G1"/>
    <mergeCell ref="A2:E2"/>
    <mergeCell ref="A5:A21"/>
    <mergeCell ref="B5:D5"/>
    <mergeCell ref="B6:B7"/>
    <mergeCell ref="C6:D6"/>
    <mergeCell ref="B8:B11"/>
    <mergeCell ref="C8:D8"/>
    <mergeCell ref="B12:B16"/>
    <mergeCell ref="C12:D12"/>
    <mergeCell ref="B17:B19"/>
    <mergeCell ref="C17:D17"/>
    <mergeCell ref="B20:B21"/>
    <mergeCell ref="C20:D20"/>
    <mergeCell ref="A22:A26"/>
    <mergeCell ref="B22:D22"/>
    <mergeCell ref="B23:B24"/>
    <mergeCell ref="C23:D23"/>
    <mergeCell ref="B25:B26"/>
    <mergeCell ref="C25:D25"/>
    <mergeCell ref="A27:A29"/>
    <mergeCell ref="B27:D27"/>
    <mergeCell ref="B28:B29"/>
    <mergeCell ref="C28:D28"/>
    <mergeCell ref="A30:A41"/>
    <mergeCell ref="B30:D30"/>
    <mergeCell ref="B31:B32"/>
    <mergeCell ref="C31:D31"/>
    <mergeCell ref="B33:B34"/>
    <mergeCell ref="C33:D33"/>
    <mergeCell ref="B35:B36"/>
    <mergeCell ref="C35:D35"/>
    <mergeCell ref="B37:B38"/>
    <mergeCell ref="C37:D37"/>
    <mergeCell ref="B39:B41"/>
    <mergeCell ref="C39:D39"/>
    <mergeCell ref="A42:A46"/>
    <mergeCell ref="B42:D42"/>
    <mergeCell ref="B43:B44"/>
    <mergeCell ref="C43:D43"/>
    <mergeCell ref="B45:B46"/>
    <mergeCell ref="C45:D45"/>
    <mergeCell ref="A47:A49"/>
    <mergeCell ref="B47:D47"/>
    <mergeCell ref="B48:B49"/>
    <mergeCell ref="C48:D48"/>
    <mergeCell ref="A50:A52"/>
    <mergeCell ref="B50:D50"/>
    <mergeCell ref="B51:B52"/>
    <mergeCell ref="C51:D51"/>
    <mergeCell ref="A53:A55"/>
    <mergeCell ref="B53:D53"/>
    <mergeCell ref="B54:B55"/>
    <mergeCell ref="C54:D54"/>
    <mergeCell ref="A56:A60"/>
    <mergeCell ref="B56:D56"/>
    <mergeCell ref="B57:B58"/>
    <mergeCell ref="C57:D57"/>
    <mergeCell ref="B59:B60"/>
    <mergeCell ref="C59:D59"/>
    <mergeCell ref="A61:A67"/>
    <mergeCell ref="B61:D61"/>
    <mergeCell ref="B62:B64"/>
    <mergeCell ref="C62:D62"/>
    <mergeCell ref="B65:B67"/>
    <mergeCell ref="C65:D65"/>
    <mergeCell ref="A74:D74"/>
    <mergeCell ref="A68:A70"/>
    <mergeCell ref="B68:D68"/>
    <mergeCell ref="B69:B70"/>
    <mergeCell ref="C69:D69"/>
    <mergeCell ref="A71:A73"/>
    <mergeCell ref="B71:D71"/>
    <mergeCell ref="B72:B73"/>
    <mergeCell ref="C72:D72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82" r:id="rId1"/>
  <headerFooter alignWithMargins="0">
    <oddFooter>&amp;CStrona &amp;P z &amp;N</oddFooter>
  </headerFooter>
  <rowBreaks count="1" manualBreakCount="1"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274"/>
  <sheetViews>
    <sheetView view="pageBreakPreview" zoomScale="120" zoomScaleNormal="75" zoomScaleSheetLayoutView="120" zoomScalePageLayoutView="0" workbookViewId="0" topLeftCell="A1">
      <pane ySplit="4" topLeftCell="A5" activePane="bottomLeft" state="frozen"/>
      <selection pane="topLeft" activeCell="L609" sqref="L609"/>
      <selection pane="bottomLeft" activeCell="L609" sqref="L609"/>
    </sheetView>
  </sheetViews>
  <sheetFormatPr defaultColWidth="9.140625" defaultRowHeight="15"/>
  <cols>
    <col min="1" max="1" width="5.57421875" style="718" bestFit="1" customWidth="1"/>
    <col min="2" max="2" width="8.8515625" style="702" bestFit="1" customWidth="1"/>
    <col min="3" max="3" width="44.00390625" style="672" customWidth="1"/>
    <col min="4" max="4" width="8.8515625" style="672" bestFit="1" customWidth="1"/>
    <col min="5" max="5" width="11.8515625" style="672" customWidth="1"/>
    <col min="6" max="6" width="12.7109375" style="672" customWidth="1"/>
    <col min="7" max="7" width="11.8515625" style="672" bestFit="1" customWidth="1"/>
    <col min="8" max="8" width="12.421875" style="672" customWidth="1"/>
    <col min="9" max="16384" width="9.140625" style="672" customWidth="1"/>
  </cols>
  <sheetData>
    <row r="1" spans="1:7" ht="22.5" customHeight="1" thickBot="1">
      <c r="A1" s="1650" t="s">
        <v>548</v>
      </c>
      <c r="B1" s="1650"/>
      <c r="C1" s="1650"/>
      <c r="D1" s="1650"/>
      <c r="E1" s="1650"/>
      <c r="F1" s="1650"/>
      <c r="G1" s="1650"/>
    </row>
    <row r="2" spans="1:7" ht="12.75" customHeight="1" thickBot="1">
      <c r="A2" s="1681" t="s">
        <v>0</v>
      </c>
      <c r="B2" s="1681" t="s">
        <v>1</v>
      </c>
      <c r="C2" s="1681" t="s">
        <v>60</v>
      </c>
      <c r="D2" s="1681" t="s">
        <v>11</v>
      </c>
      <c r="E2" s="1682" t="s">
        <v>46</v>
      </c>
      <c r="F2" s="1682" t="s">
        <v>35</v>
      </c>
      <c r="G2" s="1682" t="s">
        <v>90</v>
      </c>
    </row>
    <row r="3" spans="1:7" ht="12.75" customHeight="1" thickBot="1">
      <c r="A3" s="1681"/>
      <c r="B3" s="1681"/>
      <c r="C3" s="1681"/>
      <c r="D3" s="1681"/>
      <c r="E3" s="1682"/>
      <c r="F3" s="1682"/>
      <c r="G3" s="1682"/>
    </row>
    <row r="4" spans="1:7" ht="15" customHeight="1" thickBot="1">
      <c r="A4" s="1681"/>
      <c r="B4" s="1681"/>
      <c r="C4" s="1681"/>
      <c r="D4" s="1681"/>
      <c r="E4" s="1682"/>
      <c r="F4" s="1682"/>
      <c r="G4" s="1682"/>
    </row>
    <row r="5" spans="1:7" ht="12" customHeight="1" thickBot="1">
      <c r="A5" s="677" t="s">
        <v>2</v>
      </c>
      <c r="B5" s="677" t="s">
        <v>3</v>
      </c>
      <c r="C5" s="677" t="s">
        <v>4</v>
      </c>
      <c r="D5" s="677" t="s">
        <v>5</v>
      </c>
      <c r="E5" s="677" t="s">
        <v>91</v>
      </c>
      <c r="F5" s="677" t="s">
        <v>92</v>
      </c>
      <c r="G5" s="677" t="s">
        <v>93</v>
      </c>
    </row>
    <row r="6" spans="1:8" ht="12.75">
      <c r="A6" s="1674" t="s">
        <v>7</v>
      </c>
      <c r="B6" s="1676" t="s">
        <v>94</v>
      </c>
      <c r="C6" s="1677"/>
      <c r="D6" s="678"/>
      <c r="E6" s="679">
        <f>SUM(E7,E15,E42,E81,E87)</f>
        <v>54562926</v>
      </c>
      <c r="F6" s="679">
        <f>SUM(F7,F15,F42,F81,F87)</f>
        <v>52767426</v>
      </c>
      <c r="G6" s="680">
        <f>F6/E6</f>
        <v>0.9670930404282204</v>
      </c>
      <c r="H6" s="681"/>
    </row>
    <row r="7" spans="1:9" ht="25.5">
      <c r="A7" s="1675"/>
      <c r="B7" s="1664" t="s">
        <v>105</v>
      </c>
      <c r="C7" s="682" t="s">
        <v>541</v>
      </c>
      <c r="D7" s="683"/>
      <c r="E7" s="684">
        <f>SUM(E8)</f>
        <v>40000</v>
      </c>
      <c r="F7" s="684">
        <f>SUM(F8)</f>
        <v>39998</v>
      </c>
      <c r="G7" s="685">
        <f>F7/E7</f>
        <v>0.99995</v>
      </c>
      <c r="H7" s="681"/>
      <c r="I7" s="681"/>
    </row>
    <row r="8" spans="1:9" ht="12.75">
      <c r="A8" s="1675"/>
      <c r="B8" s="1665"/>
      <c r="C8" s="686" t="s">
        <v>549</v>
      </c>
      <c r="D8" s="687"/>
      <c r="E8" s="688">
        <f>SUM(E9)</f>
        <v>40000</v>
      </c>
      <c r="F8" s="688">
        <f>SUM(F9)</f>
        <v>39998</v>
      </c>
      <c r="G8" s="689">
        <f>F8/E8</f>
        <v>0.99995</v>
      </c>
      <c r="H8" s="681"/>
      <c r="I8" s="681"/>
    </row>
    <row r="9" spans="1:9" ht="12.75">
      <c r="A9" s="1675"/>
      <c r="B9" s="1665"/>
      <c r="C9" s="690" t="s">
        <v>550</v>
      </c>
      <c r="D9" s="687"/>
      <c r="E9" s="691">
        <f>SUM(E10,E14)</f>
        <v>40000</v>
      </c>
      <c r="F9" s="691">
        <f>SUM(F10,F14)</f>
        <v>39998</v>
      </c>
      <c r="G9" s="692">
        <f>F9/E9</f>
        <v>0.99995</v>
      </c>
      <c r="H9" s="681"/>
      <c r="I9" s="681"/>
    </row>
    <row r="10" spans="1:9" ht="12.75">
      <c r="A10" s="1675"/>
      <c r="B10" s="1665"/>
      <c r="C10" s="1661" t="s">
        <v>397</v>
      </c>
      <c r="D10" s="693" t="s">
        <v>551</v>
      </c>
      <c r="E10" s="691">
        <f>SUM(E11:E13)</f>
        <v>28083</v>
      </c>
      <c r="F10" s="691">
        <f>SUM(F11:F13)</f>
        <v>28081</v>
      </c>
      <c r="G10" s="692">
        <f>F10/E10</f>
        <v>0.9999287825374782</v>
      </c>
      <c r="H10" s="681"/>
      <c r="I10" s="681"/>
    </row>
    <row r="11" spans="1:7" ht="12.75">
      <c r="A11" s="1675"/>
      <c r="B11" s="1665"/>
      <c r="C11" s="1661"/>
      <c r="D11" s="694" t="s">
        <v>398</v>
      </c>
      <c r="E11" s="695">
        <v>23650</v>
      </c>
      <c r="F11" s="695">
        <v>23650</v>
      </c>
      <c r="G11" s="696">
        <f>F11/E11</f>
        <v>1</v>
      </c>
    </row>
    <row r="12" spans="1:7" ht="12.75">
      <c r="A12" s="1675"/>
      <c r="B12" s="1665"/>
      <c r="C12" s="1661"/>
      <c r="D12" s="694" t="s">
        <v>400</v>
      </c>
      <c r="E12" s="695">
        <v>4066</v>
      </c>
      <c r="F12" s="695">
        <v>4065</v>
      </c>
      <c r="G12" s="696">
        <f>F12/E12</f>
        <v>0.999754058042302</v>
      </c>
    </row>
    <row r="13" spans="1:7" ht="12.75">
      <c r="A13" s="1675"/>
      <c r="B13" s="1665"/>
      <c r="C13" s="1661"/>
      <c r="D13" s="694" t="s">
        <v>401</v>
      </c>
      <c r="E13" s="695">
        <v>367</v>
      </c>
      <c r="F13" s="695">
        <v>366</v>
      </c>
      <c r="G13" s="696">
        <f>F13/E13</f>
        <v>0.997275204359673</v>
      </c>
    </row>
    <row r="14" spans="1:7" ht="25.5">
      <c r="A14" s="1675"/>
      <c r="B14" s="1665"/>
      <c r="C14" s="697" t="s">
        <v>552</v>
      </c>
      <c r="D14" s="693" t="s">
        <v>404</v>
      </c>
      <c r="E14" s="691">
        <v>11917</v>
      </c>
      <c r="F14" s="691">
        <v>11917</v>
      </c>
      <c r="G14" s="692">
        <f>F14/E14</f>
        <v>1</v>
      </c>
    </row>
    <row r="15" spans="1:7" ht="12.75">
      <c r="A15" s="1675"/>
      <c r="B15" s="1664" t="s">
        <v>113</v>
      </c>
      <c r="C15" s="682" t="s">
        <v>114</v>
      </c>
      <c r="D15" s="683"/>
      <c r="E15" s="684">
        <f>SUM(E16,E38)</f>
        <v>31251260</v>
      </c>
      <c r="F15" s="684">
        <f>SUM(F16,F38)</f>
        <v>30283114</v>
      </c>
      <c r="G15" s="685">
        <f>F15/E15</f>
        <v>0.9690205770903317</v>
      </c>
    </row>
    <row r="16" spans="1:8" ht="12.75">
      <c r="A16" s="1675"/>
      <c r="B16" s="1665"/>
      <c r="C16" s="686" t="s">
        <v>549</v>
      </c>
      <c r="D16" s="687"/>
      <c r="E16" s="688">
        <f>SUM(E17,E37)</f>
        <v>13876000</v>
      </c>
      <c r="F16" s="688">
        <f>SUM(F17,F37)</f>
        <v>13874252</v>
      </c>
      <c r="G16" s="689">
        <f>F16/E16</f>
        <v>0.9998740270971461</v>
      </c>
      <c r="H16" s="698"/>
    </row>
    <row r="17" spans="1:8" ht="12.75">
      <c r="A17" s="1675"/>
      <c r="B17" s="1665"/>
      <c r="C17" s="690" t="s">
        <v>550</v>
      </c>
      <c r="D17" s="687"/>
      <c r="E17" s="691">
        <f>SUM(E18,E23)</f>
        <v>13860400</v>
      </c>
      <c r="F17" s="691">
        <f>SUM(F18,F23)</f>
        <v>13858725</v>
      </c>
      <c r="G17" s="692">
        <f>F17/E17</f>
        <v>0.999879152116822</v>
      </c>
      <c r="H17" s="698"/>
    </row>
    <row r="18" spans="1:8" ht="12.75">
      <c r="A18" s="1675"/>
      <c r="B18" s="1665"/>
      <c r="C18" s="1666" t="s">
        <v>397</v>
      </c>
      <c r="D18" s="693" t="s">
        <v>551</v>
      </c>
      <c r="E18" s="691">
        <f>SUM(E19:E22)</f>
        <v>1136458</v>
      </c>
      <c r="F18" s="691">
        <f>SUM(F19:F22)</f>
        <v>1135461</v>
      </c>
      <c r="G18" s="692">
        <f>F18/E18</f>
        <v>0.9991227128499249</v>
      </c>
      <c r="H18" s="698"/>
    </row>
    <row r="19" spans="1:8" ht="12.75">
      <c r="A19" s="1675"/>
      <c r="B19" s="1665"/>
      <c r="C19" s="1667"/>
      <c r="D19" s="694" t="s">
        <v>398</v>
      </c>
      <c r="E19" s="695">
        <v>948420</v>
      </c>
      <c r="F19" s="695">
        <v>947425</v>
      </c>
      <c r="G19" s="696">
        <f>E19/F19</f>
        <v>1.0010502150566007</v>
      </c>
      <c r="H19" s="698"/>
    </row>
    <row r="20" spans="1:8" ht="12.75">
      <c r="A20" s="1675"/>
      <c r="B20" s="1665"/>
      <c r="C20" s="1667"/>
      <c r="D20" s="694" t="s">
        <v>400</v>
      </c>
      <c r="E20" s="695">
        <v>156214</v>
      </c>
      <c r="F20" s="695">
        <v>156213</v>
      </c>
      <c r="G20" s="696">
        <f>E20/F20</f>
        <v>1.000006401515879</v>
      </c>
      <c r="H20" s="698"/>
    </row>
    <row r="21" spans="1:8" ht="12.75">
      <c r="A21" s="1675"/>
      <c r="B21" s="1665"/>
      <c r="C21" s="1667"/>
      <c r="D21" s="694" t="s">
        <v>401</v>
      </c>
      <c r="E21" s="695">
        <v>19634</v>
      </c>
      <c r="F21" s="695">
        <v>19633</v>
      </c>
      <c r="G21" s="696">
        <f>E21/F21</f>
        <v>1.000050934650843</v>
      </c>
      <c r="H21" s="698"/>
    </row>
    <row r="22" spans="1:8" ht="12.75">
      <c r="A22" s="1675"/>
      <c r="B22" s="1665"/>
      <c r="C22" s="1668"/>
      <c r="D22" s="694" t="s">
        <v>402</v>
      </c>
      <c r="E22" s="695">
        <v>12190</v>
      </c>
      <c r="F22" s="695">
        <v>12190</v>
      </c>
      <c r="G22" s="696">
        <f>F22/E22</f>
        <v>1</v>
      </c>
      <c r="H22" s="698"/>
    </row>
    <row r="23" spans="1:8" ht="12.75" customHeight="1">
      <c r="A23" s="1675"/>
      <c r="B23" s="1665"/>
      <c r="C23" s="1666" t="s">
        <v>553</v>
      </c>
      <c r="D23" s="693" t="s">
        <v>551</v>
      </c>
      <c r="E23" s="691">
        <f>SUM(E24:E36)</f>
        <v>12723942</v>
      </c>
      <c r="F23" s="691">
        <f>SUM(F24:F36)</f>
        <v>12723264</v>
      </c>
      <c r="G23" s="696">
        <f>F23/E23</f>
        <v>0.9999467146266464</v>
      </c>
      <c r="H23" s="698"/>
    </row>
    <row r="24" spans="1:8" ht="12.75" customHeight="1">
      <c r="A24" s="1675"/>
      <c r="B24" s="1665"/>
      <c r="C24" s="1667"/>
      <c r="D24" s="694" t="s">
        <v>403</v>
      </c>
      <c r="E24" s="695">
        <v>36994</v>
      </c>
      <c r="F24" s="695">
        <v>36994</v>
      </c>
      <c r="G24" s="696">
        <f>F24/E24</f>
        <v>1</v>
      </c>
      <c r="H24" s="698"/>
    </row>
    <row r="25" spans="1:8" ht="12.75">
      <c r="A25" s="1675"/>
      <c r="B25" s="1665"/>
      <c r="C25" s="1667"/>
      <c r="D25" s="694" t="s">
        <v>404</v>
      </c>
      <c r="E25" s="695">
        <v>97470</v>
      </c>
      <c r="F25" s="695">
        <v>97470</v>
      </c>
      <c r="G25" s="696">
        <f>F25/E25</f>
        <v>1</v>
      </c>
      <c r="H25" s="698"/>
    </row>
    <row r="26" spans="1:8" ht="12.75">
      <c r="A26" s="1675"/>
      <c r="B26" s="1665"/>
      <c r="C26" s="1667"/>
      <c r="D26" s="694" t="s">
        <v>405</v>
      </c>
      <c r="E26" s="695">
        <v>492918</v>
      </c>
      <c r="F26" s="695">
        <v>492918</v>
      </c>
      <c r="G26" s="696">
        <f aca="true" t="shared" si="0" ref="G26:G41">F26/E26</f>
        <v>1</v>
      </c>
      <c r="H26" s="698"/>
    </row>
    <row r="27" spans="1:8" ht="12.75">
      <c r="A27" s="1675"/>
      <c r="B27" s="1665"/>
      <c r="C27" s="1667"/>
      <c r="D27" s="694" t="s">
        <v>406</v>
      </c>
      <c r="E27" s="695">
        <v>11728902</v>
      </c>
      <c r="F27" s="695">
        <v>11728253</v>
      </c>
      <c r="G27" s="696">
        <f t="shared" si="0"/>
        <v>0.9999446666022105</v>
      </c>
      <c r="H27" s="698"/>
    </row>
    <row r="28" spans="1:8" ht="12.75">
      <c r="A28" s="1675"/>
      <c r="B28" s="1665"/>
      <c r="C28" s="1667"/>
      <c r="D28" s="694" t="s">
        <v>407</v>
      </c>
      <c r="E28" s="695">
        <v>2201</v>
      </c>
      <c r="F28" s="695">
        <v>2173</v>
      </c>
      <c r="G28" s="696">
        <f t="shared" si="0"/>
        <v>0.9872785097682871</v>
      </c>
      <c r="H28" s="698"/>
    </row>
    <row r="29" spans="1:8" ht="12.75">
      <c r="A29" s="1675"/>
      <c r="B29" s="1665"/>
      <c r="C29" s="1667"/>
      <c r="D29" s="694" t="s">
        <v>408</v>
      </c>
      <c r="E29" s="695">
        <v>259888</v>
      </c>
      <c r="F29" s="695">
        <v>259887</v>
      </c>
      <c r="G29" s="696">
        <f t="shared" si="0"/>
        <v>0.9999961521886351</v>
      </c>
      <c r="H29" s="698"/>
    </row>
    <row r="30" spans="1:8" ht="12.75">
      <c r="A30" s="1675"/>
      <c r="B30" s="1665"/>
      <c r="C30" s="1667"/>
      <c r="D30" s="694" t="s">
        <v>410</v>
      </c>
      <c r="E30" s="695">
        <v>1068</v>
      </c>
      <c r="F30" s="695">
        <v>1068</v>
      </c>
      <c r="G30" s="696">
        <f t="shared" si="0"/>
        <v>1</v>
      </c>
      <c r="H30" s="698"/>
    </row>
    <row r="31" spans="1:8" ht="12.75">
      <c r="A31" s="1675"/>
      <c r="B31" s="1665"/>
      <c r="C31" s="1667"/>
      <c r="D31" s="694" t="s">
        <v>412</v>
      </c>
      <c r="E31" s="695">
        <v>6150</v>
      </c>
      <c r="F31" s="695">
        <v>6150</v>
      </c>
      <c r="G31" s="696">
        <f t="shared" si="0"/>
        <v>1</v>
      </c>
      <c r="H31" s="698"/>
    </row>
    <row r="32" spans="1:8" ht="12.75">
      <c r="A32" s="1675"/>
      <c r="B32" s="1665"/>
      <c r="C32" s="1667"/>
      <c r="D32" s="694" t="s">
        <v>416</v>
      </c>
      <c r="E32" s="695">
        <v>36483</v>
      </c>
      <c r="F32" s="695">
        <v>36483</v>
      </c>
      <c r="G32" s="696">
        <f t="shared" si="0"/>
        <v>1</v>
      </c>
      <c r="H32" s="698"/>
    </row>
    <row r="33" spans="1:8" ht="12.75">
      <c r="A33" s="1675"/>
      <c r="B33" s="1665"/>
      <c r="C33" s="1667"/>
      <c r="D33" s="694" t="s">
        <v>417</v>
      </c>
      <c r="E33" s="695">
        <v>1037</v>
      </c>
      <c r="F33" s="695">
        <v>1037</v>
      </c>
      <c r="G33" s="696">
        <f t="shared" si="0"/>
        <v>1</v>
      </c>
      <c r="H33" s="698"/>
    </row>
    <row r="34" spans="1:8" ht="12.75">
      <c r="A34" s="1675"/>
      <c r="B34" s="1665"/>
      <c r="C34" s="1667"/>
      <c r="D34" s="694" t="s">
        <v>422</v>
      </c>
      <c r="E34" s="695">
        <v>582</v>
      </c>
      <c r="F34" s="695">
        <v>582</v>
      </c>
      <c r="G34" s="696">
        <f t="shared" si="0"/>
        <v>1</v>
      </c>
      <c r="H34" s="698"/>
    </row>
    <row r="35" spans="1:8" ht="12.75">
      <c r="A35" s="1675"/>
      <c r="B35" s="1665"/>
      <c r="C35" s="1667"/>
      <c r="D35" s="694" t="s">
        <v>423</v>
      </c>
      <c r="E35" s="695">
        <v>56960</v>
      </c>
      <c r="F35" s="695">
        <v>56960</v>
      </c>
      <c r="G35" s="696">
        <f t="shared" si="0"/>
        <v>1</v>
      </c>
      <c r="H35" s="698"/>
    </row>
    <row r="36" spans="1:8" ht="12.75">
      <c r="A36" s="1675"/>
      <c r="B36" s="1665"/>
      <c r="C36" s="1668"/>
      <c r="D36" s="694" t="s">
        <v>424</v>
      </c>
      <c r="E36" s="695">
        <v>3289</v>
      </c>
      <c r="F36" s="695">
        <v>3289</v>
      </c>
      <c r="G36" s="696">
        <f t="shared" si="0"/>
        <v>1</v>
      </c>
      <c r="H36" s="698"/>
    </row>
    <row r="37" spans="1:7" ht="12.75">
      <c r="A37" s="1675"/>
      <c r="B37" s="1665"/>
      <c r="C37" s="699" t="s">
        <v>554</v>
      </c>
      <c r="D37" s="693" t="s">
        <v>420</v>
      </c>
      <c r="E37" s="691">
        <v>15600</v>
      </c>
      <c r="F37" s="691">
        <v>15527</v>
      </c>
      <c r="G37" s="696">
        <f t="shared" si="0"/>
        <v>0.9953205128205128</v>
      </c>
    </row>
    <row r="38" spans="1:8" ht="12.75">
      <c r="A38" s="1675"/>
      <c r="B38" s="1665"/>
      <c r="C38" s="700" t="s">
        <v>555</v>
      </c>
      <c r="D38" s="687"/>
      <c r="E38" s="688">
        <f>SUM(E40:E41)</f>
        <v>17375260</v>
      </c>
      <c r="F38" s="688">
        <f>SUM(F40:F41)</f>
        <v>16408862</v>
      </c>
      <c r="G38" s="692">
        <f t="shared" si="0"/>
        <v>0.9443808035102784</v>
      </c>
      <c r="H38" s="698"/>
    </row>
    <row r="39" spans="1:8" ht="12.75">
      <c r="A39" s="1675"/>
      <c r="B39" s="1665"/>
      <c r="C39" s="1666" t="s">
        <v>556</v>
      </c>
      <c r="D39" s="693" t="s">
        <v>551</v>
      </c>
      <c r="E39" s="691">
        <f>SUM(E40:E41)</f>
        <v>17375260</v>
      </c>
      <c r="F39" s="691">
        <f>SUM(F40:F41)</f>
        <v>16408862</v>
      </c>
      <c r="G39" s="692">
        <f t="shared" si="0"/>
        <v>0.9443808035102784</v>
      </c>
      <c r="H39" s="698"/>
    </row>
    <row r="40" spans="1:8" ht="12.75">
      <c r="A40" s="1675"/>
      <c r="B40" s="1665"/>
      <c r="C40" s="1667"/>
      <c r="D40" s="694" t="s">
        <v>425</v>
      </c>
      <c r="E40" s="695">
        <v>11149850</v>
      </c>
      <c r="F40" s="695">
        <v>10216568</v>
      </c>
      <c r="G40" s="696">
        <f t="shared" si="0"/>
        <v>0.9162964524186424</v>
      </c>
      <c r="H40" s="698"/>
    </row>
    <row r="41" spans="1:8" ht="12.75">
      <c r="A41" s="1675"/>
      <c r="B41" s="1670"/>
      <c r="C41" s="1668"/>
      <c r="D41" s="694" t="s">
        <v>426</v>
      </c>
      <c r="E41" s="695">
        <v>6225410</v>
      </c>
      <c r="F41" s="695">
        <v>6192294</v>
      </c>
      <c r="G41" s="696">
        <f t="shared" si="0"/>
        <v>0.9946805110024882</v>
      </c>
      <c r="H41" s="698"/>
    </row>
    <row r="42" spans="1:7" ht="25.5">
      <c r="A42" s="1675"/>
      <c r="B42" s="1664" t="s">
        <v>122</v>
      </c>
      <c r="C42" s="682" t="s">
        <v>557</v>
      </c>
      <c r="D42" s="683"/>
      <c r="E42" s="684">
        <f>SUM(E43,E77)</f>
        <v>6095000</v>
      </c>
      <c r="F42" s="684">
        <f>SUM(F43,F77)</f>
        <v>5268600</v>
      </c>
      <c r="G42" s="685">
        <f>F42/E42</f>
        <v>0.8644134536505332</v>
      </c>
    </row>
    <row r="43" spans="1:7" ht="12.75">
      <c r="A43" s="1675"/>
      <c r="B43" s="1665"/>
      <c r="C43" s="686" t="s">
        <v>549</v>
      </c>
      <c r="D43" s="687"/>
      <c r="E43" s="688">
        <f>SUM(E44)</f>
        <v>6059000</v>
      </c>
      <c r="F43" s="688">
        <f>SUM(F44)</f>
        <v>5234325</v>
      </c>
      <c r="G43" s="689">
        <f>F43/E43</f>
        <v>0.8638925565274798</v>
      </c>
    </row>
    <row r="44" spans="1:7" ht="12.75">
      <c r="A44" s="1675"/>
      <c r="B44" s="1665"/>
      <c r="C44" s="690" t="s">
        <v>550</v>
      </c>
      <c r="D44" s="687"/>
      <c r="E44" s="691">
        <f>E45+E56</f>
        <v>6059000</v>
      </c>
      <c r="F44" s="691">
        <f>F45+F56</f>
        <v>5234325</v>
      </c>
      <c r="G44" s="692">
        <f>F44/E44</f>
        <v>0.8638925565274798</v>
      </c>
    </row>
    <row r="45" spans="1:7" ht="12.75">
      <c r="A45" s="1675"/>
      <c r="B45" s="1665"/>
      <c r="C45" s="1666" t="s">
        <v>397</v>
      </c>
      <c r="D45" s="693" t="s">
        <v>551</v>
      </c>
      <c r="E45" s="691">
        <f>SUM(E46:E55)</f>
        <v>4065000</v>
      </c>
      <c r="F45" s="691">
        <f>SUM(F46:F55)</f>
        <v>3563097</v>
      </c>
      <c r="G45" s="696">
        <f aca="true" t="shared" si="1" ref="G45:G80">F45/E45</f>
        <v>0.8765306273062731</v>
      </c>
    </row>
    <row r="46" spans="1:7" ht="12.75">
      <c r="A46" s="1675"/>
      <c r="B46" s="1665"/>
      <c r="C46" s="1667"/>
      <c r="D46" s="694" t="s">
        <v>427</v>
      </c>
      <c r="E46" s="695">
        <v>2416500</v>
      </c>
      <c r="F46" s="695">
        <v>2095983</v>
      </c>
      <c r="G46" s="696">
        <f t="shared" si="1"/>
        <v>0.8673631284916201</v>
      </c>
    </row>
    <row r="47" spans="1:8" ht="12.75">
      <c r="A47" s="1675"/>
      <c r="B47" s="1665"/>
      <c r="C47" s="1667"/>
      <c r="D47" s="694" t="s">
        <v>428</v>
      </c>
      <c r="E47" s="695">
        <v>705500</v>
      </c>
      <c r="F47" s="695">
        <v>698662</v>
      </c>
      <c r="G47" s="696">
        <f t="shared" si="1"/>
        <v>0.9903075832742736</v>
      </c>
      <c r="H47" s="681"/>
    </row>
    <row r="48" spans="1:8" ht="12.75">
      <c r="A48" s="1675"/>
      <c r="B48" s="1665"/>
      <c r="C48" s="1667"/>
      <c r="D48" s="694" t="s">
        <v>429</v>
      </c>
      <c r="E48" s="695">
        <v>176250</v>
      </c>
      <c r="F48" s="695">
        <v>148708</v>
      </c>
      <c r="G48" s="696">
        <f t="shared" si="1"/>
        <v>0.8437333333333333</v>
      </c>
      <c r="H48" s="681"/>
    </row>
    <row r="49" spans="1:7" ht="12.75">
      <c r="A49" s="1675"/>
      <c r="B49" s="1665"/>
      <c r="C49" s="1667"/>
      <c r="D49" s="694" t="s">
        <v>430</v>
      </c>
      <c r="E49" s="695">
        <v>49750</v>
      </c>
      <c r="F49" s="695">
        <v>49569</v>
      </c>
      <c r="G49" s="696">
        <f t="shared" si="1"/>
        <v>0.9963618090452261</v>
      </c>
    </row>
    <row r="50" spans="1:7" ht="12.75">
      <c r="A50" s="1675"/>
      <c r="B50" s="1665"/>
      <c r="C50" s="1667"/>
      <c r="D50" s="694" t="s">
        <v>431</v>
      </c>
      <c r="E50" s="695">
        <v>450000</v>
      </c>
      <c r="F50" s="695">
        <v>377199</v>
      </c>
      <c r="G50" s="696">
        <f t="shared" si="1"/>
        <v>0.83822</v>
      </c>
    </row>
    <row r="51" spans="1:7" ht="12.75">
      <c r="A51" s="1675"/>
      <c r="B51" s="1665"/>
      <c r="C51" s="1667"/>
      <c r="D51" s="694" t="s">
        <v>432</v>
      </c>
      <c r="E51" s="695">
        <v>150000</v>
      </c>
      <c r="F51" s="695">
        <v>125737</v>
      </c>
      <c r="G51" s="696">
        <f t="shared" si="1"/>
        <v>0.8382466666666667</v>
      </c>
    </row>
    <row r="52" spans="1:7" ht="12.75">
      <c r="A52" s="1675"/>
      <c r="B52" s="1665"/>
      <c r="C52" s="1667"/>
      <c r="D52" s="694" t="s">
        <v>433</v>
      </c>
      <c r="E52" s="695">
        <v>65250</v>
      </c>
      <c r="F52" s="695">
        <v>49266</v>
      </c>
      <c r="G52" s="696">
        <f t="shared" si="1"/>
        <v>0.7550344827586207</v>
      </c>
    </row>
    <row r="53" spans="1:7" ht="12.75">
      <c r="A53" s="1675"/>
      <c r="B53" s="1665"/>
      <c r="C53" s="1667"/>
      <c r="D53" s="694" t="s">
        <v>434</v>
      </c>
      <c r="E53" s="695">
        <v>21750</v>
      </c>
      <c r="F53" s="695">
        <v>16423</v>
      </c>
      <c r="G53" s="696">
        <f t="shared" si="1"/>
        <v>0.755080459770115</v>
      </c>
    </row>
    <row r="54" spans="1:7" ht="12.75">
      <c r="A54" s="1675"/>
      <c r="B54" s="1665"/>
      <c r="C54" s="1667"/>
      <c r="D54" s="694" t="s">
        <v>435</v>
      </c>
      <c r="E54" s="695">
        <v>22500</v>
      </c>
      <c r="F54" s="695">
        <v>1162</v>
      </c>
      <c r="G54" s="696">
        <f t="shared" si="1"/>
        <v>0.051644444444444444</v>
      </c>
    </row>
    <row r="55" spans="1:7" ht="12.75">
      <c r="A55" s="1675"/>
      <c r="B55" s="1665"/>
      <c r="C55" s="1667"/>
      <c r="D55" s="694" t="s">
        <v>436</v>
      </c>
      <c r="E55" s="695">
        <v>7500</v>
      </c>
      <c r="F55" s="695">
        <v>388</v>
      </c>
      <c r="G55" s="696">
        <f t="shared" si="1"/>
        <v>0.05173333333333333</v>
      </c>
    </row>
    <row r="56" spans="1:7" ht="12.75" customHeight="1">
      <c r="A56" s="1675"/>
      <c r="B56" s="1665"/>
      <c r="C56" s="1678" t="s">
        <v>553</v>
      </c>
      <c r="D56" s="1158" t="s">
        <v>551</v>
      </c>
      <c r="E56" s="1159">
        <f>SUM(E57:E76)</f>
        <v>1994000</v>
      </c>
      <c r="F56" s="1159">
        <f>SUM(F57:F76)</f>
        <v>1671228</v>
      </c>
      <c r="G56" s="1160">
        <f t="shared" si="1"/>
        <v>0.8381283851554664</v>
      </c>
    </row>
    <row r="57" spans="1:7" ht="12.75">
      <c r="A57" s="1675"/>
      <c r="B57" s="1665"/>
      <c r="C57" s="1679"/>
      <c r="D57" s="1165" t="s">
        <v>437</v>
      </c>
      <c r="E57" s="1166">
        <v>315000</v>
      </c>
      <c r="F57" s="1166">
        <v>178284</v>
      </c>
      <c r="G57" s="1161">
        <f t="shared" si="1"/>
        <v>0.5659809523809524</v>
      </c>
    </row>
    <row r="58" spans="1:7" ht="12.75">
      <c r="A58" s="1675"/>
      <c r="B58" s="1665"/>
      <c r="C58" s="1679"/>
      <c r="D58" s="1165" t="s">
        <v>438</v>
      </c>
      <c r="E58" s="1166">
        <v>89000</v>
      </c>
      <c r="F58" s="1166">
        <v>59429</v>
      </c>
      <c r="G58" s="1161">
        <f t="shared" si="1"/>
        <v>0.6677415730337078</v>
      </c>
    </row>
    <row r="59" spans="1:7" ht="12.75">
      <c r="A59" s="1675"/>
      <c r="B59" s="1665"/>
      <c r="C59" s="1679"/>
      <c r="D59" s="1165" t="s">
        <v>439</v>
      </c>
      <c r="E59" s="1166">
        <v>1500</v>
      </c>
      <c r="F59" s="1166">
        <v>682</v>
      </c>
      <c r="G59" s="1161">
        <f t="shared" si="1"/>
        <v>0.45466666666666666</v>
      </c>
    </row>
    <row r="60" spans="1:9" ht="12.75">
      <c r="A60" s="1675"/>
      <c r="B60" s="1665"/>
      <c r="C60" s="1679"/>
      <c r="D60" s="1165" t="s">
        <v>440</v>
      </c>
      <c r="E60" s="1166">
        <v>500</v>
      </c>
      <c r="F60" s="1166">
        <v>227</v>
      </c>
      <c r="G60" s="1161">
        <f t="shared" si="1"/>
        <v>0.454</v>
      </c>
      <c r="I60" s="681"/>
    </row>
    <row r="61" spans="1:9" ht="12.75">
      <c r="A61" s="1675"/>
      <c r="B61" s="1665"/>
      <c r="C61" s="1680"/>
      <c r="D61" s="1165" t="s">
        <v>441</v>
      </c>
      <c r="E61" s="1166">
        <v>1093500</v>
      </c>
      <c r="F61" s="1166">
        <v>1044681</v>
      </c>
      <c r="G61" s="1161">
        <f t="shared" si="1"/>
        <v>0.9553552812071331</v>
      </c>
      <c r="I61" s="681"/>
    </row>
    <row r="62" spans="1:7" ht="12.75">
      <c r="A62" s="1675"/>
      <c r="B62" s="1665"/>
      <c r="C62" s="1679" t="s">
        <v>553</v>
      </c>
      <c r="D62" s="1162" t="s">
        <v>442</v>
      </c>
      <c r="E62" s="1163">
        <v>364500</v>
      </c>
      <c r="F62" s="1163">
        <v>348228</v>
      </c>
      <c r="G62" s="1164">
        <f t="shared" si="1"/>
        <v>0.955358024691358</v>
      </c>
    </row>
    <row r="63" spans="1:7" ht="12.75">
      <c r="A63" s="1675"/>
      <c r="B63" s="1665"/>
      <c r="C63" s="1679"/>
      <c r="D63" s="694" t="s">
        <v>443</v>
      </c>
      <c r="E63" s="695">
        <v>750</v>
      </c>
      <c r="F63" s="695">
        <v>355</v>
      </c>
      <c r="G63" s="696">
        <f t="shared" si="1"/>
        <v>0.47333333333333333</v>
      </c>
    </row>
    <row r="64" spans="1:7" ht="12.75">
      <c r="A64" s="1675"/>
      <c r="B64" s="1665"/>
      <c r="C64" s="1679"/>
      <c r="D64" s="694" t="s">
        <v>444</v>
      </c>
      <c r="E64" s="695">
        <v>250</v>
      </c>
      <c r="F64" s="695">
        <v>118</v>
      </c>
      <c r="G64" s="696">
        <f t="shared" si="1"/>
        <v>0.472</v>
      </c>
    </row>
    <row r="65" spans="1:7" ht="12.75">
      <c r="A65" s="1675"/>
      <c r="B65" s="1665"/>
      <c r="C65" s="1679"/>
      <c r="D65" s="694" t="s">
        <v>445</v>
      </c>
      <c r="E65" s="695">
        <v>9000</v>
      </c>
      <c r="F65" s="695">
        <v>0</v>
      </c>
      <c r="G65" s="696">
        <f t="shared" si="1"/>
        <v>0</v>
      </c>
    </row>
    <row r="66" spans="1:7" ht="12.75">
      <c r="A66" s="1675"/>
      <c r="B66" s="1665"/>
      <c r="C66" s="1679"/>
      <c r="D66" s="694" t="s">
        <v>446</v>
      </c>
      <c r="E66" s="695">
        <v>3000</v>
      </c>
      <c r="F66" s="695">
        <v>0</v>
      </c>
      <c r="G66" s="696">
        <f t="shared" si="1"/>
        <v>0</v>
      </c>
    </row>
    <row r="67" spans="1:7" ht="12.75">
      <c r="A67" s="1675"/>
      <c r="B67" s="1665"/>
      <c r="C67" s="1679"/>
      <c r="D67" s="694" t="s">
        <v>447</v>
      </c>
      <c r="E67" s="695">
        <v>750</v>
      </c>
      <c r="F67" s="695">
        <v>375</v>
      </c>
      <c r="G67" s="696">
        <f t="shared" si="1"/>
        <v>0.5</v>
      </c>
    </row>
    <row r="68" spans="1:7" ht="12.75">
      <c r="A68" s="1675"/>
      <c r="B68" s="1665"/>
      <c r="C68" s="1679"/>
      <c r="D68" s="694" t="s">
        <v>448</v>
      </c>
      <c r="E68" s="695">
        <v>250</v>
      </c>
      <c r="F68" s="695">
        <v>125</v>
      </c>
      <c r="G68" s="696">
        <f t="shared" si="1"/>
        <v>0.5</v>
      </c>
    </row>
    <row r="69" spans="1:7" ht="12.75">
      <c r="A69" s="1675"/>
      <c r="B69" s="1665"/>
      <c r="C69" s="1679"/>
      <c r="D69" s="694" t="s">
        <v>449</v>
      </c>
      <c r="E69" s="695">
        <v>27000</v>
      </c>
      <c r="F69" s="695">
        <v>15161</v>
      </c>
      <c r="G69" s="696">
        <f t="shared" si="1"/>
        <v>0.5615185185185185</v>
      </c>
    </row>
    <row r="70" spans="1:7" ht="12.75">
      <c r="A70" s="1675"/>
      <c r="B70" s="1665"/>
      <c r="C70" s="1679"/>
      <c r="D70" s="694" t="s">
        <v>450</v>
      </c>
      <c r="E70" s="695">
        <v>9000</v>
      </c>
      <c r="F70" s="695">
        <v>5054</v>
      </c>
      <c r="G70" s="696">
        <f t="shared" si="1"/>
        <v>0.5615555555555556</v>
      </c>
    </row>
    <row r="71" spans="1:7" ht="12.75">
      <c r="A71" s="1675"/>
      <c r="B71" s="1665"/>
      <c r="C71" s="1679"/>
      <c r="D71" s="694" t="s">
        <v>451</v>
      </c>
      <c r="E71" s="695">
        <v>11250</v>
      </c>
      <c r="F71" s="695">
        <v>0</v>
      </c>
      <c r="G71" s="696">
        <f t="shared" si="1"/>
        <v>0</v>
      </c>
    </row>
    <row r="72" spans="1:7" ht="12.75">
      <c r="A72" s="1675"/>
      <c r="B72" s="1665"/>
      <c r="C72" s="1679"/>
      <c r="D72" s="694" t="s">
        <v>452</v>
      </c>
      <c r="E72" s="695">
        <v>3750</v>
      </c>
      <c r="F72" s="695">
        <v>0</v>
      </c>
      <c r="G72" s="696">
        <f t="shared" si="1"/>
        <v>0</v>
      </c>
    </row>
    <row r="73" spans="1:7" ht="12.75">
      <c r="A73" s="1675"/>
      <c r="B73" s="1665"/>
      <c r="C73" s="1679"/>
      <c r="D73" s="694" t="s">
        <v>453</v>
      </c>
      <c r="E73" s="695">
        <v>7500</v>
      </c>
      <c r="F73" s="695">
        <v>5098</v>
      </c>
      <c r="G73" s="696">
        <f t="shared" si="1"/>
        <v>0.6797333333333333</v>
      </c>
    </row>
    <row r="74" spans="1:7" ht="12.75">
      <c r="A74" s="1675"/>
      <c r="B74" s="1665"/>
      <c r="C74" s="1679"/>
      <c r="D74" s="694" t="s">
        <v>454</v>
      </c>
      <c r="E74" s="695">
        <v>2500</v>
      </c>
      <c r="F74" s="695">
        <v>1699</v>
      </c>
      <c r="G74" s="696">
        <f t="shared" si="1"/>
        <v>0.6796</v>
      </c>
    </row>
    <row r="75" spans="1:7" ht="12.75">
      <c r="A75" s="1675"/>
      <c r="B75" s="1665"/>
      <c r="C75" s="1679"/>
      <c r="D75" s="694" t="s">
        <v>455</v>
      </c>
      <c r="E75" s="695">
        <v>41250</v>
      </c>
      <c r="F75" s="695">
        <v>8784</v>
      </c>
      <c r="G75" s="696">
        <f t="shared" si="1"/>
        <v>0.21294545454545455</v>
      </c>
    </row>
    <row r="76" spans="1:7" ht="12.75">
      <c r="A76" s="1675"/>
      <c r="B76" s="1665"/>
      <c r="C76" s="1680"/>
      <c r="D76" s="694" t="s">
        <v>456</v>
      </c>
      <c r="E76" s="695">
        <v>13750</v>
      </c>
      <c r="F76" s="695">
        <v>2928</v>
      </c>
      <c r="G76" s="696">
        <f t="shared" si="1"/>
        <v>0.21294545454545455</v>
      </c>
    </row>
    <row r="77" spans="1:7" ht="12.75">
      <c r="A77" s="1675"/>
      <c r="B77" s="1665"/>
      <c r="C77" s="700" t="s">
        <v>555</v>
      </c>
      <c r="D77" s="687"/>
      <c r="E77" s="688">
        <f>SUM(E79:E80)</f>
        <v>36000</v>
      </c>
      <c r="F77" s="688">
        <f>SUM(F79:F80)</f>
        <v>34275</v>
      </c>
      <c r="G77" s="692">
        <f t="shared" si="1"/>
        <v>0.9520833333333333</v>
      </c>
    </row>
    <row r="78" spans="1:7" ht="12.75">
      <c r="A78" s="1675"/>
      <c r="B78" s="1665"/>
      <c r="C78" s="1666" t="s">
        <v>556</v>
      </c>
      <c r="D78" s="693" t="s">
        <v>551</v>
      </c>
      <c r="E78" s="691">
        <f>SUM(E79:E80)</f>
        <v>36000</v>
      </c>
      <c r="F78" s="691">
        <f>SUM(F79:F80)</f>
        <v>34275</v>
      </c>
      <c r="G78" s="692">
        <f t="shared" si="1"/>
        <v>0.9520833333333333</v>
      </c>
    </row>
    <row r="79" spans="1:7" ht="12.75">
      <c r="A79" s="1675"/>
      <c r="B79" s="1665"/>
      <c r="C79" s="1667"/>
      <c r="D79" s="694" t="s">
        <v>457</v>
      </c>
      <c r="E79" s="695">
        <v>27000</v>
      </c>
      <c r="F79" s="695">
        <v>25706</v>
      </c>
      <c r="G79" s="696">
        <f t="shared" si="1"/>
        <v>0.9520740740740741</v>
      </c>
    </row>
    <row r="80" spans="1:7" ht="12.75">
      <c r="A80" s="1675"/>
      <c r="B80" s="1670"/>
      <c r="C80" s="1668"/>
      <c r="D80" s="694" t="s">
        <v>426</v>
      </c>
      <c r="E80" s="695">
        <v>9000</v>
      </c>
      <c r="F80" s="695">
        <v>8569</v>
      </c>
      <c r="G80" s="696">
        <f t="shared" si="1"/>
        <v>0.9521111111111111</v>
      </c>
    </row>
    <row r="81" spans="1:7" ht="12.75">
      <c r="A81" s="1675"/>
      <c r="B81" s="1660" t="s">
        <v>130</v>
      </c>
      <c r="C81" s="682" t="s">
        <v>33</v>
      </c>
      <c r="D81" s="683"/>
      <c r="E81" s="684">
        <f>SUM(E82,E85)</f>
        <v>15993309</v>
      </c>
      <c r="F81" s="684">
        <f>SUM(F82,F85)</f>
        <v>15993307</v>
      </c>
      <c r="G81" s="685">
        <f>F81/E81</f>
        <v>0.9999998749477047</v>
      </c>
    </row>
    <row r="82" spans="1:7" ht="12.75">
      <c r="A82" s="1675"/>
      <c r="B82" s="1660"/>
      <c r="C82" s="686" t="s">
        <v>549</v>
      </c>
      <c r="D82" s="687"/>
      <c r="E82" s="688">
        <f>SUM(E83)</f>
        <v>5061477</v>
      </c>
      <c r="F82" s="688">
        <f>SUM(F83)</f>
        <v>5061476</v>
      </c>
      <c r="G82" s="689">
        <f>F82/E82</f>
        <v>0.9999998024292118</v>
      </c>
    </row>
    <row r="83" spans="1:7" ht="12.75">
      <c r="A83" s="1675"/>
      <c r="B83" s="1660"/>
      <c r="C83" s="690" t="s">
        <v>550</v>
      </c>
      <c r="D83" s="687"/>
      <c r="E83" s="691">
        <f>SUM(E84)</f>
        <v>5061477</v>
      </c>
      <c r="F83" s="691">
        <f>SUM(F84)</f>
        <v>5061476</v>
      </c>
      <c r="G83" s="692">
        <f>F83/E83</f>
        <v>0.9999998024292118</v>
      </c>
    </row>
    <row r="84" spans="1:7" ht="25.5">
      <c r="A84" s="1675"/>
      <c r="B84" s="1660"/>
      <c r="C84" s="697" t="s">
        <v>553</v>
      </c>
      <c r="D84" s="693" t="s">
        <v>406</v>
      </c>
      <c r="E84" s="691">
        <v>5061477</v>
      </c>
      <c r="F84" s="691">
        <v>5061476</v>
      </c>
      <c r="G84" s="692">
        <f>F84/E84</f>
        <v>0.9999998024292118</v>
      </c>
    </row>
    <row r="85" spans="1:8" s="702" customFormat="1" ht="12.75">
      <c r="A85" s="1675"/>
      <c r="B85" s="1660"/>
      <c r="C85" s="701" t="s">
        <v>555</v>
      </c>
      <c r="D85" s="687"/>
      <c r="E85" s="688">
        <f>SUM(E86)</f>
        <v>10931832</v>
      </c>
      <c r="F85" s="688">
        <f>SUM(F86)</f>
        <v>10931831</v>
      </c>
      <c r="G85" s="692">
        <f aca="true" t="shared" si="2" ref="G85:G123">F85/E85</f>
        <v>0.9999999085240242</v>
      </c>
      <c r="H85" s="672"/>
    </row>
    <row r="86" spans="1:8" s="702" customFormat="1" ht="12.75">
      <c r="A86" s="1675"/>
      <c r="B86" s="1660"/>
      <c r="C86" s="697" t="s">
        <v>556</v>
      </c>
      <c r="D86" s="693" t="s">
        <v>425</v>
      </c>
      <c r="E86" s="703">
        <v>10931832</v>
      </c>
      <c r="F86" s="704">
        <v>10931831</v>
      </c>
      <c r="G86" s="692">
        <f t="shared" si="2"/>
        <v>0.9999999085240242</v>
      </c>
      <c r="H86" s="672"/>
    </row>
    <row r="87" spans="1:8" s="702" customFormat="1" ht="12.75">
      <c r="A87" s="1675"/>
      <c r="B87" s="1664" t="s">
        <v>14</v>
      </c>
      <c r="C87" s="682" t="s">
        <v>15</v>
      </c>
      <c r="D87" s="683"/>
      <c r="E87" s="684">
        <f aca="true" t="shared" si="3" ref="E87:F89">SUM(E88)</f>
        <v>1183357</v>
      </c>
      <c r="F87" s="684">
        <f t="shared" si="3"/>
        <v>1182407</v>
      </c>
      <c r="G87" s="685">
        <f t="shared" si="2"/>
        <v>0.9991971991546085</v>
      </c>
      <c r="H87" s="672"/>
    </row>
    <row r="88" spans="1:8" s="702" customFormat="1" ht="12.75">
      <c r="A88" s="1675"/>
      <c r="B88" s="1665"/>
      <c r="C88" s="686" t="s">
        <v>549</v>
      </c>
      <c r="D88" s="687"/>
      <c r="E88" s="688">
        <f t="shared" si="3"/>
        <v>1183357</v>
      </c>
      <c r="F88" s="688">
        <f t="shared" si="3"/>
        <v>1182407</v>
      </c>
      <c r="G88" s="689">
        <f t="shared" si="2"/>
        <v>0.9991971991546085</v>
      </c>
      <c r="H88" s="672"/>
    </row>
    <row r="89" spans="1:8" s="702" customFormat="1" ht="12.75">
      <c r="A89" s="1675"/>
      <c r="B89" s="1665"/>
      <c r="C89" s="690" t="s">
        <v>550</v>
      </c>
      <c r="D89" s="687"/>
      <c r="E89" s="691">
        <f t="shared" si="3"/>
        <v>1183357</v>
      </c>
      <c r="F89" s="691">
        <f t="shared" si="3"/>
        <v>1182407</v>
      </c>
      <c r="G89" s="692">
        <f t="shared" si="2"/>
        <v>0.9991971991546085</v>
      </c>
      <c r="H89" s="672"/>
    </row>
    <row r="90" spans="1:8" s="702" customFormat="1" ht="25.5">
      <c r="A90" s="1675"/>
      <c r="B90" s="1665"/>
      <c r="C90" s="697" t="s">
        <v>552</v>
      </c>
      <c r="D90" s="693" t="s">
        <v>423</v>
      </c>
      <c r="E90" s="691">
        <v>1183357</v>
      </c>
      <c r="F90" s="691">
        <v>1182407</v>
      </c>
      <c r="G90" s="692">
        <f t="shared" si="2"/>
        <v>0.9991971991546085</v>
      </c>
      <c r="H90" s="672"/>
    </row>
    <row r="91" spans="1:8" s="702" customFormat="1" ht="12.75">
      <c r="A91" s="1656">
        <v>600</v>
      </c>
      <c r="B91" s="1662" t="s">
        <v>160</v>
      </c>
      <c r="C91" s="1663"/>
      <c r="D91" s="705"/>
      <c r="E91" s="706">
        <f>SUM(E92,E95)</f>
        <v>56058001</v>
      </c>
      <c r="F91" s="706">
        <f>SUM(F92,F95)</f>
        <v>54123590</v>
      </c>
      <c r="G91" s="707">
        <f t="shared" si="2"/>
        <v>0.9654926867620556</v>
      </c>
      <c r="H91" s="672"/>
    </row>
    <row r="92" spans="1:8" s="702" customFormat="1" ht="12.75">
      <c r="A92" s="1657"/>
      <c r="B92" s="1664" t="s">
        <v>459</v>
      </c>
      <c r="C92" s="708" t="s">
        <v>171</v>
      </c>
      <c r="D92" s="709"/>
      <c r="E92" s="710">
        <f>SUM(E93)</f>
        <v>55998037</v>
      </c>
      <c r="F92" s="710">
        <f>SUM(F93)</f>
        <v>54063626</v>
      </c>
      <c r="G92" s="711">
        <f t="shared" si="2"/>
        <v>0.9654557355287293</v>
      </c>
      <c r="H92" s="672"/>
    </row>
    <row r="93" spans="1:8" s="702" customFormat="1" ht="12.75">
      <c r="A93" s="1657"/>
      <c r="B93" s="1665"/>
      <c r="C93" s="686" t="s">
        <v>549</v>
      </c>
      <c r="D93" s="687"/>
      <c r="E93" s="688">
        <f>SUM(E94)</f>
        <v>55998037</v>
      </c>
      <c r="F93" s="688">
        <f>SUM(F94)</f>
        <v>54063626</v>
      </c>
      <c r="G93" s="689">
        <f t="shared" si="2"/>
        <v>0.9654557355287293</v>
      </c>
      <c r="H93" s="672"/>
    </row>
    <row r="94" spans="1:8" s="702" customFormat="1" ht="12.75">
      <c r="A94" s="1657"/>
      <c r="B94" s="1665"/>
      <c r="C94" s="699" t="s">
        <v>558</v>
      </c>
      <c r="D94" s="693" t="s">
        <v>460</v>
      </c>
      <c r="E94" s="691">
        <v>55998037</v>
      </c>
      <c r="F94" s="691">
        <v>54063626</v>
      </c>
      <c r="G94" s="692">
        <f t="shared" si="2"/>
        <v>0.9654557355287293</v>
      </c>
      <c r="H94" s="672"/>
    </row>
    <row r="95" spans="1:8" s="702" customFormat="1" ht="12.75">
      <c r="A95" s="1657"/>
      <c r="B95" s="1664" t="s">
        <v>461</v>
      </c>
      <c r="C95" s="682" t="s">
        <v>15</v>
      </c>
      <c r="D95" s="683"/>
      <c r="E95" s="684">
        <f>SUM(E96)</f>
        <v>59964</v>
      </c>
      <c r="F95" s="684">
        <f>SUM(F96)</f>
        <v>59964</v>
      </c>
      <c r="G95" s="685">
        <f t="shared" si="2"/>
        <v>1</v>
      </c>
      <c r="H95" s="672"/>
    </row>
    <row r="96" spans="1:8" s="702" customFormat="1" ht="12.75">
      <c r="A96" s="1657"/>
      <c r="B96" s="1665"/>
      <c r="C96" s="686" t="s">
        <v>549</v>
      </c>
      <c r="D96" s="687"/>
      <c r="E96" s="688">
        <f>SUM(E97)</f>
        <v>59964</v>
      </c>
      <c r="F96" s="688">
        <f>SUM(F97)</f>
        <v>59964</v>
      </c>
      <c r="G96" s="689">
        <f t="shared" si="2"/>
        <v>1</v>
      </c>
      <c r="H96" s="672"/>
    </row>
    <row r="97" spans="1:8" s="702" customFormat="1" ht="12.75">
      <c r="A97" s="1657"/>
      <c r="B97" s="1665"/>
      <c r="C97" s="690" t="s">
        <v>550</v>
      </c>
      <c r="D97" s="687"/>
      <c r="E97" s="691">
        <f>E98</f>
        <v>59964</v>
      </c>
      <c r="F97" s="691">
        <f>F98</f>
        <v>59964</v>
      </c>
      <c r="G97" s="692">
        <f t="shared" si="2"/>
        <v>1</v>
      </c>
      <c r="H97" s="672"/>
    </row>
    <row r="98" spans="1:8" s="702" customFormat="1" ht="25.5">
      <c r="A98" s="1657"/>
      <c r="B98" s="1665"/>
      <c r="C98" s="697" t="s">
        <v>552</v>
      </c>
      <c r="D98" s="693" t="s">
        <v>408</v>
      </c>
      <c r="E98" s="691">
        <v>59964</v>
      </c>
      <c r="F98" s="691">
        <v>59964</v>
      </c>
      <c r="G98" s="692">
        <f t="shared" si="2"/>
        <v>1</v>
      </c>
      <c r="H98" s="672"/>
    </row>
    <row r="99" spans="1:8" s="702" customFormat="1" ht="12.75">
      <c r="A99" s="1656">
        <v>700</v>
      </c>
      <c r="B99" s="1662" t="s">
        <v>186</v>
      </c>
      <c r="C99" s="1663"/>
      <c r="D99" s="678"/>
      <c r="E99" s="679">
        <f aca="true" t="shared" si="4" ref="E99:F101">SUM(E100)</f>
        <v>500000</v>
      </c>
      <c r="F99" s="679">
        <f t="shared" si="4"/>
        <v>499988</v>
      </c>
      <c r="G99" s="680">
        <f t="shared" si="2"/>
        <v>0.999976</v>
      </c>
      <c r="H99" s="672"/>
    </row>
    <row r="100" spans="1:8" s="702" customFormat="1" ht="12.75">
      <c r="A100" s="1657"/>
      <c r="B100" s="1671" t="s">
        <v>463</v>
      </c>
      <c r="C100" s="682" t="s">
        <v>187</v>
      </c>
      <c r="D100" s="683"/>
      <c r="E100" s="684">
        <f t="shared" si="4"/>
        <v>500000</v>
      </c>
      <c r="F100" s="684">
        <f t="shared" si="4"/>
        <v>499988</v>
      </c>
      <c r="G100" s="685">
        <f t="shared" si="2"/>
        <v>0.999976</v>
      </c>
      <c r="H100" s="672"/>
    </row>
    <row r="101" spans="1:8" s="702" customFormat="1" ht="12.75">
      <c r="A101" s="1657"/>
      <c r="B101" s="1672"/>
      <c r="C101" s="686" t="s">
        <v>549</v>
      </c>
      <c r="D101" s="687"/>
      <c r="E101" s="688">
        <f t="shared" si="4"/>
        <v>500000</v>
      </c>
      <c r="F101" s="688">
        <f t="shared" si="4"/>
        <v>499988</v>
      </c>
      <c r="G101" s="689">
        <f t="shared" si="2"/>
        <v>0.999976</v>
      </c>
      <c r="H101" s="672"/>
    </row>
    <row r="102" spans="1:7" ht="12.75">
      <c r="A102" s="1657"/>
      <c r="B102" s="1672"/>
      <c r="C102" s="690" t="s">
        <v>550</v>
      </c>
      <c r="D102" s="687"/>
      <c r="E102" s="691">
        <f>SUM(E103,E107)</f>
        <v>500000</v>
      </c>
      <c r="F102" s="691">
        <f>SUM(F103,F107)</f>
        <v>499988</v>
      </c>
      <c r="G102" s="692">
        <f t="shared" si="2"/>
        <v>0.999976</v>
      </c>
    </row>
    <row r="103" spans="1:7" ht="12.75">
      <c r="A103" s="1657"/>
      <c r="B103" s="1672"/>
      <c r="C103" s="1661" t="s">
        <v>397</v>
      </c>
      <c r="D103" s="693" t="s">
        <v>551</v>
      </c>
      <c r="E103" s="691">
        <f>SUM(E104:E106)</f>
        <v>459297</v>
      </c>
      <c r="F103" s="691">
        <f>SUM(F104:F106)</f>
        <v>459296</v>
      </c>
      <c r="G103" s="692">
        <f t="shared" si="2"/>
        <v>0.9999978227595652</v>
      </c>
    </row>
    <row r="104" spans="1:7" ht="12.75">
      <c r="A104" s="1657"/>
      <c r="B104" s="1672"/>
      <c r="C104" s="1661"/>
      <c r="D104" s="694" t="s">
        <v>398</v>
      </c>
      <c r="E104" s="695">
        <v>385070</v>
      </c>
      <c r="F104" s="695">
        <v>385070</v>
      </c>
      <c r="G104" s="696">
        <f t="shared" si="2"/>
        <v>1</v>
      </c>
    </row>
    <row r="105" spans="1:7" ht="12.75">
      <c r="A105" s="1657"/>
      <c r="B105" s="1672"/>
      <c r="C105" s="1661"/>
      <c r="D105" s="694" t="s">
        <v>400</v>
      </c>
      <c r="E105" s="695">
        <v>66195</v>
      </c>
      <c r="F105" s="695">
        <v>66194</v>
      </c>
      <c r="G105" s="696">
        <f t="shared" si="2"/>
        <v>0.9999848931188157</v>
      </c>
    </row>
    <row r="106" spans="1:7" ht="12.75">
      <c r="A106" s="1657"/>
      <c r="B106" s="1672"/>
      <c r="C106" s="1661"/>
      <c r="D106" s="694" t="s">
        <v>401</v>
      </c>
      <c r="E106" s="695">
        <v>8032</v>
      </c>
      <c r="F106" s="695">
        <v>8032</v>
      </c>
      <c r="G106" s="696">
        <f t="shared" si="2"/>
        <v>1</v>
      </c>
    </row>
    <row r="107" spans="1:7" ht="12.75">
      <c r="A107" s="1657"/>
      <c r="B107" s="1672"/>
      <c r="C107" s="1666" t="s">
        <v>552</v>
      </c>
      <c r="D107" s="693" t="s">
        <v>551</v>
      </c>
      <c r="E107" s="691">
        <f>SUM(E108:E110)</f>
        <v>40703</v>
      </c>
      <c r="F107" s="691">
        <f>SUM(F108:F110)</f>
        <v>40692</v>
      </c>
      <c r="G107" s="692">
        <f t="shared" si="2"/>
        <v>0.9997297496499029</v>
      </c>
    </row>
    <row r="108" spans="1:7" ht="12.75" customHeight="1">
      <c r="A108" s="1657"/>
      <c r="B108" s="1672"/>
      <c r="C108" s="1667"/>
      <c r="D108" s="694" t="s">
        <v>404</v>
      </c>
      <c r="E108" s="695">
        <v>28081</v>
      </c>
      <c r="F108" s="695">
        <v>28077</v>
      </c>
      <c r="G108" s="696">
        <f t="shared" si="2"/>
        <v>0.99985755493038</v>
      </c>
    </row>
    <row r="109" spans="1:7" ht="12.75">
      <c r="A109" s="1657"/>
      <c r="B109" s="1672"/>
      <c r="C109" s="1667"/>
      <c r="D109" s="712" t="s">
        <v>408</v>
      </c>
      <c r="E109" s="713">
        <v>9000</v>
      </c>
      <c r="F109" s="713">
        <v>8994</v>
      </c>
      <c r="G109" s="714">
        <f t="shared" si="2"/>
        <v>0.9993333333333333</v>
      </c>
    </row>
    <row r="110" spans="1:7" ht="12.75">
      <c r="A110" s="1669"/>
      <c r="B110" s="1673"/>
      <c r="C110" s="1668"/>
      <c r="D110" s="712" t="s">
        <v>414</v>
      </c>
      <c r="E110" s="713">
        <v>3622</v>
      </c>
      <c r="F110" s="713">
        <v>3621</v>
      </c>
      <c r="G110" s="714">
        <f t="shared" si="2"/>
        <v>0.999723909442297</v>
      </c>
    </row>
    <row r="111" spans="1:7" ht="12.75">
      <c r="A111" s="1656">
        <v>710</v>
      </c>
      <c r="B111" s="1662" t="s">
        <v>559</v>
      </c>
      <c r="C111" s="1663"/>
      <c r="D111" s="678"/>
      <c r="E111" s="679">
        <f>SUM(E112,E116,E124,E128,E132)</f>
        <v>1724314</v>
      </c>
      <c r="F111" s="679">
        <f>SUM(F112,F116,F124,F128,F132)</f>
        <v>1718599</v>
      </c>
      <c r="G111" s="680">
        <f t="shared" si="2"/>
        <v>0.9966856384626002</v>
      </c>
    </row>
    <row r="112" spans="1:7" ht="12.75">
      <c r="A112" s="1657"/>
      <c r="B112" s="1660" t="s">
        <v>466</v>
      </c>
      <c r="C112" s="682" t="s">
        <v>202</v>
      </c>
      <c r="D112" s="683"/>
      <c r="E112" s="684">
        <f aca="true" t="shared" si="5" ref="E112:F114">SUM(E113)</f>
        <v>5000</v>
      </c>
      <c r="F112" s="684">
        <f t="shared" si="5"/>
        <v>5000</v>
      </c>
      <c r="G112" s="685">
        <f t="shared" si="2"/>
        <v>1</v>
      </c>
    </row>
    <row r="113" spans="1:7" ht="12.75">
      <c r="A113" s="1657"/>
      <c r="B113" s="1660"/>
      <c r="C113" s="686" t="s">
        <v>549</v>
      </c>
      <c r="D113" s="687"/>
      <c r="E113" s="688">
        <f t="shared" si="5"/>
        <v>5000</v>
      </c>
      <c r="F113" s="688">
        <f t="shared" si="5"/>
        <v>5000</v>
      </c>
      <c r="G113" s="689">
        <f t="shared" si="2"/>
        <v>1</v>
      </c>
    </row>
    <row r="114" spans="1:7" ht="12.75">
      <c r="A114" s="1657"/>
      <c r="B114" s="1660"/>
      <c r="C114" s="690" t="s">
        <v>550</v>
      </c>
      <c r="D114" s="687"/>
      <c r="E114" s="691">
        <f t="shared" si="5"/>
        <v>5000</v>
      </c>
      <c r="F114" s="691">
        <f t="shared" si="5"/>
        <v>5000</v>
      </c>
      <c r="G114" s="692">
        <f t="shared" si="2"/>
        <v>1</v>
      </c>
    </row>
    <row r="115" spans="1:7" ht="25.5">
      <c r="A115" s="1657"/>
      <c r="B115" s="1660"/>
      <c r="C115" s="1157" t="s">
        <v>552</v>
      </c>
      <c r="D115" s="1158" t="s">
        <v>412</v>
      </c>
      <c r="E115" s="1159">
        <v>5000</v>
      </c>
      <c r="F115" s="1159">
        <v>5000</v>
      </c>
      <c r="G115" s="1161">
        <f t="shared" si="2"/>
        <v>1</v>
      </c>
    </row>
    <row r="116" spans="1:7" ht="12.75">
      <c r="A116" s="1657"/>
      <c r="B116" s="1660" t="s">
        <v>467</v>
      </c>
      <c r="C116" s="682" t="s">
        <v>187</v>
      </c>
      <c r="D116" s="683"/>
      <c r="E116" s="684">
        <f>SUM(E117)</f>
        <v>259112</v>
      </c>
      <c r="F116" s="684">
        <f>SUM(F117)</f>
        <v>259112</v>
      </c>
      <c r="G116" s="685">
        <f t="shared" si="2"/>
        <v>1</v>
      </c>
    </row>
    <row r="117" spans="1:7" ht="12.75">
      <c r="A117" s="1657"/>
      <c r="B117" s="1660"/>
      <c r="C117" s="686" t="s">
        <v>549</v>
      </c>
      <c r="D117" s="687"/>
      <c r="E117" s="688">
        <f>SUM(E118)</f>
        <v>259112</v>
      </c>
      <c r="F117" s="688">
        <f>SUM(F118)</f>
        <v>259112</v>
      </c>
      <c r="G117" s="689">
        <f t="shared" si="2"/>
        <v>1</v>
      </c>
    </row>
    <row r="118" spans="1:7" ht="12.75">
      <c r="A118" s="1657"/>
      <c r="B118" s="1660"/>
      <c r="C118" s="690" t="s">
        <v>550</v>
      </c>
      <c r="D118" s="687"/>
      <c r="E118" s="691">
        <f>E119</f>
        <v>259112</v>
      </c>
      <c r="F118" s="691">
        <f>F119</f>
        <v>259112</v>
      </c>
      <c r="G118" s="692">
        <f t="shared" si="2"/>
        <v>1</v>
      </c>
    </row>
    <row r="119" spans="1:7" ht="12.75">
      <c r="A119" s="1657"/>
      <c r="B119" s="1660"/>
      <c r="C119" s="1661" t="s">
        <v>397</v>
      </c>
      <c r="D119" s="693" t="s">
        <v>551</v>
      </c>
      <c r="E119" s="691">
        <f>SUM(E120:E123)</f>
        <v>259112</v>
      </c>
      <c r="F119" s="691">
        <f>SUM(F120:F123)</f>
        <v>259112</v>
      </c>
      <c r="G119" s="692">
        <f t="shared" si="2"/>
        <v>1</v>
      </c>
    </row>
    <row r="120" spans="1:7" ht="12.75">
      <c r="A120" s="1657"/>
      <c r="B120" s="1660"/>
      <c r="C120" s="1661"/>
      <c r="D120" s="694" t="s">
        <v>398</v>
      </c>
      <c r="E120" s="695">
        <v>203612</v>
      </c>
      <c r="F120" s="695">
        <v>203612</v>
      </c>
      <c r="G120" s="696">
        <f t="shared" si="2"/>
        <v>1</v>
      </c>
    </row>
    <row r="121" spans="1:7" ht="12.75">
      <c r="A121" s="1657"/>
      <c r="B121" s="1660"/>
      <c r="C121" s="1661"/>
      <c r="D121" s="694" t="s">
        <v>399</v>
      </c>
      <c r="E121" s="695">
        <v>16500</v>
      </c>
      <c r="F121" s="695">
        <v>16500</v>
      </c>
      <c r="G121" s="696">
        <f t="shared" si="2"/>
        <v>1</v>
      </c>
    </row>
    <row r="122" spans="1:7" ht="12.75">
      <c r="A122" s="1657"/>
      <c r="B122" s="1660"/>
      <c r="C122" s="1661"/>
      <c r="D122" s="694" t="s">
        <v>400</v>
      </c>
      <c r="E122" s="695">
        <v>33800</v>
      </c>
      <c r="F122" s="695">
        <v>33800</v>
      </c>
      <c r="G122" s="696">
        <f t="shared" si="2"/>
        <v>1</v>
      </c>
    </row>
    <row r="123" spans="1:7" ht="12.75">
      <c r="A123" s="1657"/>
      <c r="B123" s="1660"/>
      <c r="C123" s="1661"/>
      <c r="D123" s="694" t="s">
        <v>401</v>
      </c>
      <c r="E123" s="695">
        <v>5200</v>
      </c>
      <c r="F123" s="695">
        <v>5200</v>
      </c>
      <c r="G123" s="696">
        <f t="shared" si="2"/>
        <v>1</v>
      </c>
    </row>
    <row r="124" spans="1:7" ht="25.5">
      <c r="A124" s="1657"/>
      <c r="B124" s="1664" t="s">
        <v>468</v>
      </c>
      <c r="C124" s="682" t="s">
        <v>206</v>
      </c>
      <c r="D124" s="683"/>
      <c r="E124" s="684">
        <f aca="true" t="shared" si="6" ref="E124:F126">SUM(E125)</f>
        <v>62000</v>
      </c>
      <c r="F124" s="684">
        <f t="shared" si="6"/>
        <v>62000</v>
      </c>
      <c r="G124" s="685">
        <f>F124/E124</f>
        <v>1</v>
      </c>
    </row>
    <row r="125" spans="1:7" ht="12.75">
      <c r="A125" s="1657"/>
      <c r="B125" s="1665"/>
      <c r="C125" s="686" t="s">
        <v>549</v>
      </c>
      <c r="D125" s="687"/>
      <c r="E125" s="688">
        <f t="shared" si="6"/>
        <v>62000</v>
      </c>
      <c r="F125" s="688">
        <f t="shared" si="6"/>
        <v>62000</v>
      </c>
      <c r="G125" s="689">
        <f>F125/E125</f>
        <v>1</v>
      </c>
    </row>
    <row r="126" spans="1:7" ht="12.75">
      <c r="A126" s="1657"/>
      <c r="B126" s="1665"/>
      <c r="C126" s="690" t="s">
        <v>550</v>
      </c>
      <c r="D126" s="687"/>
      <c r="E126" s="691">
        <f t="shared" si="6"/>
        <v>62000</v>
      </c>
      <c r="F126" s="691">
        <f t="shared" si="6"/>
        <v>62000</v>
      </c>
      <c r="G126" s="692">
        <f>F126/E126</f>
        <v>1</v>
      </c>
    </row>
    <row r="127" spans="1:7" ht="25.5">
      <c r="A127" s="1657"/>
      <c r="B127" s="1665"/>
      <c r="C127" s="697" t="s">
        <v>552</v>
      </c>
      <c r="D127" s="693" t="s">
        <v>408</v>
      </c>
      <c r="E127" s="691">
        <v>62000</v>
      </c>
      <c r="F127" s="691">
        <v>62000</v>
      </c>
      <c r="G127" s="696">
        <f>F127/E127</f>
        <v>1</v>
      </c>
    </row>
    <row r="128" spans="1:7" ht="12.75">
      <c r="A128" s="1657"/>
      <c r="B128" s="1660" t="s">
        <v>469</v>
      </c>
      <c r="C128" s="682" t="s">
        <v>33</v>
      </c>
      <c r="D128" s="683"/>
      <c r="E128" s="684">
        <f aca="true" t="shared" si="7" ref="E128:F130">SUM(E129)</f>
        <v>1234202</v>
      </c>
      <c r="F128" s="684">
        <f t="shared" si="7"/>
        <v>1234201</v>
      </c>
      <c r="G128" s="685">
        <f>F128/E128</f>
        <v>0.999999189759861</v>
      </c>
    </row>
    <row r="129" spans="1:7" ht="12.75">
      <c r="A129" s="1657"/>
      <c r="B129" s="1660"/>
      <c r="C129" s="686" t="s">
        <v>549</v>
      </c>
      <c r="D129" s="687"/>
      <c r="E129" s="688">
        <f t="shared" si="7"/>
        <v>1234202</v>
      </c>
      <c r="F129" s="688">
        <f t="shared" si="7"/>
        <v>1234201</v>
      </c>
      <c r="G129" s="689">
        <f>F129/E129</f>
        <v>0.999999189759861</v>
      </c>
    </row>
    <row r="130" spans="1:7" ht="12.75">
      <c r="A130" s="1657"/>
      <c r="B130" s="1660"/>
      <c r="C130" s="690" t="s">
        <v>550</v>
      </c>
      <c r="D130" s="687"/>
      <c r="E130" s="691">
        <f t="shared" si="7"/>
        <v>1234202</v>
      </c>
      <c r="F130" s="691">
        <f t="shared" si="7"/>
        <v>1234201</v>
      </c>
      <c r="G130" s="692">
        <f>F130/E130</f>
        <v>0.999999189759861</v>
      </c>
    </row>
    <row r="131" spans="1:7" ht="25.5">
      <c r="A131" s="1657"/>
      <c r="B131" s="1660"/>
      <c r="C131" s="697" t="s">
        <v>553</v>
      </c>
      <c r="D131" s="693" t="s">
        <v>406</v>
      </c>
      <c r="E131" s="691">
        <v>1234202</v>
      </c>
      <c r="F131" s="691">
        <v>1234201</v>
      </c>
      <c r="G131" s="696">
        <f>F131/E131</f>
        <v>0.999999189759861</v>
      </c>
    </row>
    <row r="132" spans="1:7" ht="12.75">
      <c r="A132" s="1657"/>
      <c r="B132" s="1660" t="s">
        <v>470</v>
      </c>
      <c r="C132" s="682" t="s">
        <v>15</v>
      </c>
      <c r="D132" s="683"/>
      <c r="E132" s="684">
        <f>SUM(E133,E136)</f>
        <v>164000</v>
      </c>
      <c r="F132" s="684">
        <f>SUM(F133,F136)</f>
        <v>158286</v>
      </c>
      <c r="G132" s="685">
        <f>F132/E132</f>
        <v>0.9651585365853659</v>
      </c>
    </row>
    <row r="133" spans="1:7" ht="12.75">
      <c r="A133" s="1657"/>
      <c r="B133" s="1660"/>
      <c r="C133" s="686" t="s">
        <v>549</v>
      </c>
      <c r="D133" s="687"/>
      <c r="E133" s="688">
        <f>SUM(E134)</f>
        <v>100000</v>
      </c>
      <c r="F133" s="688">
        <f>SUM(F134)</f>
        <v>99984</v>
      </c>
      <c r="G133" s="689">
        <f>F133/E133</f>
        <v>0.99984</v>
      </c>
    </row>
    <row r="134" spans="1:7" ht="12.75">
      <c r="A134" s="1657"/>
      <c r="B134" s="1660"/>
      <c r="C134" s="690" t="s">
        <v>550</v>
      </c>
      <c r="D134" s="687"/>
      <c r="E134" s="691">
        <f>SUM(E135)</f>
        <v>100000</v>
      </c>
      <c r="F134" s="691">
        <f>SUM(F135)</f>
        <v>99984</v>
      </c>
      <c r="G134" s="692">
        <f>F134/E134</f>
        <v>0.99984</v>
      </c>
    </row>
    <row r="135" spans="1:7" ht="25.5">
      <c r="A135" s="1657"/>
      <c r="B135" s="1660"/>
      <c r="C135" s="697" t="s">
        <v>553</v>
      </c>
      <c r="D135" s="693" t="s">
        <v>406</v>
      </c>
      <c r="E135" s="691">
        <v>100000</v>
      </c>
      <c r="F135" s="691">
        <v>99984</v>
      </c>
      <c r="G135" s="696">
        <f>F135/E135</f>
        <v>0.99984</v>
      </c>
    </row>
    <row r="136" spans="1:7" ht="12.75">
      <c r="A136" s="1657"/>
      <c r="B136" s="1660"/>
      <c r="C136" s="701" t="s">
        <v>555</v>
      </c>
      <c r="D136" s="687"/>
      <c r="E136" s="688">
        <f>SUM(E137)</f>
        <v>64000</v>
      </c>
      <c r="F136" s="688">
        <f>SUM(F137)</f>
        <v>58302</v>
      </c>
      <c r="G136" s="692">
        <f>F136/E136</f>
        <v>0.91096875</v>
      </c>
    </row>
    <row r="137" spans="1:7" ht="12.75">
      <c r="A137" s="1657"/>
      <c r="B137" s="1660"/>
      <c r="C137" s="697" t="s">
        <v>556</v>
      </c>
      <c r="D137" s="693" t="s">
        <v>425</v>
      </c>
      <c r="E137" s="691">
        <v>64000</v>
      </c>
      <c r="F137" s="691">
        <v>58302</v>
      </c>
      <c r="G137" s="692">
        <f>F137/E137</f>
        <v>0.91096875</v>
      </c>
    </row>
    <row r="138" spans="1:7" ht="12.75">
      <c r="A138" s="1656">
        <v>750</v>
      </c>
      <c r="B138" s="1662" t="s">
        <v>55</v>
      </c>
      <c r="C138" s="1663"/>
      <c r="D138" s="678"/>
      <c r="E138" s="679">
        <f>SUM(E139,E146)</f>
        <v>733000</v>
      </c>
      <c r="F138" s="679">
        <f>SUM(F139,F146)</f>
        <v>730919</v>
      </c>
      <c r="G138" s="680">
        <f>F138/E138</f>
        <v>0.9971609822646658</v>
      </c>
    </row>
    <row r="139" spans="1:7" ht="12.75">
      <c r="A139" s="1657"/>
      <c r="B139" s="1664" t="s">
        <v>471</v>
      </c>
      <c r="C139" s="682" t="s">
        <v>225</v>
      </c>
      <c r="D139" s="683"/>
      <c r="E139" s="684">
        <f aca="true" t="shared" si="8" ref="E139:F141">SUM(E140)</f>
        <v>723000</v>
      </c>
      <c r="F139" s="684">
        <f t="shared" si="8"/>
        <v>723000</v>
      </c>
      <c r="G139" s="685">
        <f>F139/E139</f>
        <v>1</v>
      </c>
    </row>
    <row r="140" spans="1:7" ht="12.75">
      <c r="A140" s="1657"/>
      <c r="B140" s="1665"/>
      <c r="C140" s="686" t="s">
        <v>549</v>
      </c>
      <c r="D140" s="687"/>
      <c r="E140" s="688">
        <f t="shared" si="8"/>
        <v>723000</v>
      </c>
      <c r="F140" s="688">
        <f t="shared" si="8"/>
        <v>723000</v>
      </c>
      <c r="G140" s="689">
        <f>F140/E140</f>
        <v>1</v>
      </c>
    </row>
    <row r="141" spans="1:7" ht="12.75">
      <c r="A141" s="1657"/>
      <c r="B141" s="1665"/>
      <c r="C141" s="690" t="s">
        <v>550</v>
      </c>
      <c r="D141" s="687"/>
      <c r="E141" s="691">
        <f t="shared" si="8"/>
        <v>723000</v>
      </c>
      <c r="F141" s="691">
        <f t="shared" si="8"/>
        <v>723000</v>
      </c>
      <c r="G141" s="692">
        <f>F141/E141</f>
        <v>1</v>
      </c>
    </row>
    <row r="142" spans="1:7" ht="12.75">
      <c r="A142" s="1657"/>
      <c r="B142" s="1665"/>
      <c r="C142" s="1661" t="s">
        <v>397</v>
      </c>
      <c r="D142" s="693" t="s">
        <v>551</v>
      </c>
      <c r="E142" s="691">
        <f>SUM(E143:E145)</f>
        <v>723000</v>
      </c>
      <c r="F142" s="691">
        <f>SUM(F143:F145)</f>
        <v>723000</v>
      </c>
      <c r="G142" s="692">
        <f>F142/E142</f>
        <v>1</v>
      </c>
    </row>
    <row r="143" spans="1:7" ht="12.75">
      <c r="A143" s="1657"/>
      <c r="B143" s="1665"/>
      <c r="C143" s="1661"/>
      <c r="D143" s="694" t="s">
        <v>398</v>
      </c>
      <c r="E143" s="695">
        <v>595945</v>
      </c>
      <c r="F143" s="695">
        <v>595945</v>
      </c>
      <c r="G143" s="696">
        <f>F143/E143</f>
        <v>1</v>
      </c>
    </row>
    <row r="144" spans="1:7" ht="12.75">
      <c r="A144" s="1657"/>
      <c r="B144" s="1665"/>
      <c r="C144" s="1661"/>
      <c r="D144" s="694" t="s">
        <v>400</v>
      </c>
      <c r="E144" s="695">
        <v>112451</v>
      </c>
      <c r="F144" s="695">
        <v>112451</v>
      </c>
      <c r="G144" s="696">
        <f>F144/E144</f>
        <v>1</v>
      </c>
    </row>
    <row r="145" spans="1:7" ht="12.75">
      <c r="A145" s="1657"/>
      <c r="B145" s="1665"/>
      <c r="C145" s="1661"/>
      <c r="D145" s="694" t="s">
        <v>401</v>
      </c>
      <c r="E145" s="695">
        <v>14604</v>
      </c>
      <c r="F145" s="695">
        <v>14604</v>
      </c>
      <c r="G145" s="696">
        <f>F145/E145</f>
        <v>1</v>
      </c>
    </row>
    <row r="146" spans="1:7" ht="12.75">
      <c r="A146" s="1657"/>
      <c r="B146" s="1664" t="s">
        <v>473</v>
      </c>
      <c r="C146" s="682" t="s">
        <v>230</v>
      </c>
      <c r="D146" s="683"/>
      <c r="E146" s="684">
        <f>SUM(E147)</f>
        <v>10000</v>
      </c>
      <c r="F146" s="684">
        <f>SUM(F147)</f>
        <v>7919</v>
      </c>
      <c r="G146" s="685">
        <f>F146/E146</f>
        <v>0.7919</v>
      </c>
    </row>
    <row r="147" spans="1:7" ht="12.75">
      <c r="A147" s="1657"/>
      <c r="B147" s="1665"/>
      <c r="C147" s="686" t="s">
        <v>549</v>
      </c>
      <c r="D147" s="687"/>
      <c r="E147" s="688">
        <f>SUM(E148)</f>
        <v>10000</v>
      </c>
      <c r="F147" s="688">
        <f>SUM(F148)</f>
        <v>7919</v>
      </c>
      <c r="G147" s="689">
        <f>F147/E147</f>
        <v>0.7919</v>
      </c>
    </row>
    <row r="148" spans="1:7" ht="12.75">
      <c r="A148" s="1657"/>
      <c r="B148" s="1665"/>
      <c r="C148" s="690" t="s">
        <v>550</v>
      </c>
      <c r="D148" s="687"/>
      <c r="E148" s="691">
        <f>SUM(E149,E152)</f>
        <v>10000</v>
      </c>
      <c r="F148" s="691">
        <f>SUM(F149,F152)</f>
        <v>7919</v>
      </c>
      <c r="G148" s="692">
        <f>F148/E148</f>
        <v>0.7919</v>
      </c>
    </row>
    <row r="149" spans="1:7" ht="12.75">
      <c r="A149" s="1657"/>
      <c r="B149" s="1665"/>
      <c r="C149" s="1661" t="s">
        <v>397</v>
      </c>
      <c r="D149" s="693" t="s">
        <v>551</v>
      </c>
      <c r="E149" s="691">
        <f>SUM(E150:E151)</f>
        <v>2380</v>
      </c>
      <c r="F149" s="691">
        <f>SUM(F150:F151)</f>
        <v>2355</v>
      </c>
      <c r="G149" s="692">
        <f>F149/E149</f>
        <v>0.9894957983193278</v>
      </c>
    </row>
    <row r="150" spans="1:7" ht="12.75">
      <c r="A150" s="1657"/>
      <c r="B150" s="1665"/>
      <c r="C150" s="1661"/>
      <c r="D150" s="694" t="s">
        <v>400</v>
      </c>
      <c r="E150" s="695">
        <v>150</v>
      </c>
      <c r="F150" s="695">
        <v>125</v>
      </c>
      <c r="G150" s="696">
        <f>F150/E150</f>
        <v>0.8333333333333334</v>
      </c>
    </row>
    <row r="151" spans="1:7" ht="12.75">
      <c r="A151" s="1657"/>
      <c r="B151" s="1665"/>
      <c r="C151" s="1661"/>
      <c r="D151" s="694" t="s">
        <v>402</v>
      </c>
      <c r="E151" s="695">
        <v>2230</v>
      </c>
      <c r="F151" s="695">
        <v>2230</v>
      </c>
      <c r="G151" s="696">
        <f>F151/E151</f>
        <v>1</v>
      </c>
    </row>
    <row r="152" spans="1:7" ht="12.75">
      <c r="A152" s="1657"/>
      <c r="B152" s="1665"/>
      <c r="C152" s="1661" t="s">
        <v>552</v>
      </c>
      <c r="D152" s="693" t="s">
        <v>551</v>
      </c>
      <c r="E152" s="691">
        <f>SUM(E153:E154)</f>
        <v>7620</v>
      </c>
      <c r="F152" s="691">
        <f>SUM(F153:F154)</f>
        <v>5564</v>
      </c>
      <c r="G152" s="692">
        <f>F152/E152</f>
        <v>0.7301837270341207</v>
      </c>
    </row>
    <row r="153" spans="1:7" ht="12.75">
      <c r="A153" s="1657"/>
      <c r="B153" s="1665"/>
      <c r="C153" s="1661"/>
      <c r="D153" s="694" t="s">
        <v>404</v>
      </c>
      <c r="E153" s="695">
        <v>4920</v>
      </c>
      <c r="F153" s="695">
        <v>3300</v>
      </c>
      <c r="G153" s="696">
        <f aca="true" t="shared" si="9" ref="G153:G216">F153/E153</f>
        <v>0.6707317073170732</v>
      </c>
    </row>
    <row r="154" spans="1:7" ht="12.75">
      <c r="A154" s="1657"/>
      <c r="B154" s="1665"/>
      <c r="C154" s="1666"/>
      <c r="D154" s="694" t="s">
        <v>408</v>
      </c>
      <c r="E154" s="695">
        <v>2700</v>
      </c>
      <c r="F154" s="695">
        <v>2264</v>
      </c>
      <c r="G154" s="696">
        <f t="shared" si="9"/>
        <v>0.8385185185185186</v>
      </c>
    </row>
    <row r="155" spans="1:7" ht="38.25" customHeight="1">
      <c r="A155" s="1656">
        <v>751</v>
      </c>
      <c r="B155" s="1658" t="s">
        <v>244</v>
      </c>
      <c r="C155" s="1659"/>
      <c r="D155" s="678"/>
      <c r="E155" s="679">
        <f>SUM(E157)</f>
        <v>1689134</v>
      </c>
      <c r="F155" s="679">
        <f>SUM(F157)</f>
        <v>1546632</v>
      </c>
      <c r="G155" s="680">
        <f t="shared" si="9"/>
        <v>0.9156360596613412</v>
      </c>
    </row>
    <row r="156" spans="1:7" ht="51">
      <c r="A156" s="1657"/>
      <c r="B156" s="1664" t="s">
        <v>476</v>
      </c>
      <c r="C156" s="682" t="s">
        <v>543</v>
      </c>
      <c r="D156" s="683"/>
      <c r="E156" s="684">
        <f>SUM(E157)</f>
        <v>1689134</v>
      </c>
      <c r="F156" s="684">
        <f>SUM(F157)</f>
        <v>1546632</v>
      </c>
      <c r="G156" s="685">
        <f>F156/E156</f>
        <v>0.9156360596613412</v>
      </c>
    </row>
    <row r="157" spans="1:7" ht="12.75">
      <c r="A157" s="1657"/>
      <c r="B157" s="1665"/>
      <c r="C157" s="686" t="s">
        <v>549</v>
      </c>
      <c r="D157" s="687"/>
      <c r="E157" s="688">
        <f>SUM(E158,E166)</f>
        <v>1689134</v>
      </c>
      <c r="F157" s="688">
        <f>SUM(F158,F166)</f>
        <v>1546632</v>
      </c>
      <c r="G157" s="689">
        <f>F157/E157</f>
        <v>0.9156360596613412</v>
      </c>
    </row>
    <row r="158" spans="1:7" ht="12.75">
      <c r="A158" s="1657"/>
      <c r="B158" s="1665"/>
      <c r="C158" s="690" t="s">
        <v>550</v>
      </c>
      <c r="D158" s="687"/>
      <c r="E158" s="691">
        <f>SUM(E159,E163)</f>
        <v>1684034</v>
      </c>
      <c r="F158" s="691">
        <f>SUM(F159,F163)</f>
        <v>1542368</v>
      </c>
      <c r="G158" s="692">
        <f>F158/E158</f>
        <v>0.9158769953575759</v>
      </c>
    </row>
    <row r="159" spans="1:7" ht="12.75">
      <c r="A159" s="1657"/>
      <c r="B159" s="1665"/>
      <c r="C159" s="1661" t="s">
        <v>397</v>
      </c>
      <c r="D159" s="693" t="s">
        <v>551</v>
      </c>
      <c r="E159" s="691">
        <f>SUM(E160:E162)</f>
        <v>579034</v>
      </c>
      <c r="F159" s="691">
        <f>SUM(F160:F162)</f>
        <v>568660</v>
      </c>
      <c r="G159" s="692">
        <f>F159/E159</f>
        <v>0.9820839536193039</v>
      </c>
    </row>
    <row r="160" spans="1:7" ht="12.75">
      <c r="A160" s="1657"/>
      <c r="B160" s="1665"/>
      <c r="C160" s="1661"/>
      <c r="D160" s="694" t="s">
        <v>400</v>
      </c>
      <c r="E160" s="695">
        <v>83196</v>
      </c>
      <c r="F160" s="695">
        <v>74531</v>
      </c>
      <c r="G160" s="696">
        <f>F160/E160</f>
        <v>0.8958483580941391</v>
      </c>
    </row>
    <row r="161" spans="1:7" ht="12.75">
      <c r="A161" s="1657"/>
      <c r="B161" s="1665"/>
      <c r="C161" s="1661"/>
      <c r="D161" s="694" t="s">
        <v>401</v>
      </c>
      <c r="E161" s="695">
        <v>11858</v>
      </c>
      <c r="F161" s="695">
        <v>10249</v>
      </c>
      <c r="G161" s="696">
        <f>F161/E161</f>
        <v>0.864311013661663</v>
      </c>
    </row>
    <row r="162" spans="1:7" ht="12.75">
      <c r="A162" s="1657"/>
      <c r="B162" s="1665"/>
      <c r="C162" s="1661"/>
      <c r="D162" s="694" t="s">
        <v>402</v>
      </c>
      <c r="E162" s="695">
        <v>483980</v>
      </c>
      <c r="F162" s="695">
        <v>483880</v>
      </c>
      <c r="G162" s="696">
        <f>F162/E162</f>
        <v>0.9997933798917311</v>
      </c>
    </row>
    <row r="163" spans="1:7" ht="12.75">
      <c r="A163" s="1657"/>
      <c r="B163" s="1665"/>
      <c r="C163" s="1661" t="s">
        <v>552</v>
      </c>
      <c r="D163" s="693" t="s">
        <v>551</v>
      </c>
      <c r="E163" s="691">
        <f>SUM(E164:E165)</f>
        <v>1105000</v>
      </c>
      <c r="F163" s="691">
        <f>SUM(F164:F165)</f>
        <v>973708</v>
      </c>
      <c r="G163" s="692">
        <f>F163/E163</f>
        <v>0.8811837104072399</v>
      </c>
    </row>
    <row r="164" spans="1:7" ht="12.75">
      <c r="A164" s="1657"/>
      <c r="B164" s="1665"/>
      <c r="C164" s="1661"/>
      <c r="D164" s="694" t="s">
        <v>404</v>
      </c>
      <c r="E164" s="695">
        <v>5000</v>
      </c>
      <c r="F164" s="695">
        <v>2580</v>
      </c>
      <c r="G164" s="696">
        <f>F164/E164</f>
        <v>0.516</v>
      </c>
    </row>
    <row r="165" spans="1:7" ht="12.75">
      <c r="A165" s="1657"/>
      <c r="B165" s="1665"/>
      <c r="C165" s="1666"/>
      <c r="D165" s="694" t="s">
        <v>408</v>
      </c>
      <c r="E165" s="695">
        <v>1100000</v>
      </c>
      <c r="F165" s="695">
        <v>971128</v>
      </c>
      <c r="G165" s="696">
        <f>F165/E165</f>
        <v>0.8828436363636364</v>
      </c>
    </row>
    <row r="166" spans="1:7" ht="12.75">
      <c r="A166" s="1669"/>
      <c r="B166" s="1670"/>
      <c r="C166" s="1157" t="s">
        <v>554</v>
      </c>
      <c r="D166" s="1158" t="s">
        <v>420</v>
      </c>
      <c r="E166" s="1159">
        <v>5100</v>
      </c>
      <c r="F166" s="1159">
        <v>4264</v>
      </c>
      <c r="G166" s="1161">
        <f>F166/E166</f>
        <v>0.836078431372549</v>
      </c>
    </row>
    <row r="167" spans="1:7" ht="12.75">
      <c r="A167" s="1656">
        <v>752</v>
      </c>
      <c r="B167" s="1662" t="s">
        <v>246</v>
      </c>
      <c r="C167" s="1663"/>
      <c r="D167" s="678"/>
      <c r="E167" s="679">
        <f>SUM(E169)</f>
        <v>3000</v>
      </c>
      <c r="F167" s="679">
        <f>SUM(F169)</f>
        <v>3000</v>
      </c>
      <c r="G167" s="680">
        <f t="shared" si="9"/>
        <v>1</v>
      </c>
    </row>
    <row r="168" spans="1:7" ht="12.75">
      <c r="A168" s="1657"/>
      <c r="B168" s="1664" t="s">
        <v>478</v>
      </c>
      <c r="C168" s="682" t="s">
        <v>247</v>
      </c>
      <c r="D168" s="683"/>
      <c r="E168" s="684">
        <f aca="true" t="shared" si="10" ref="E168:F170">SUM(E169)</f>
        <v>3000</v>
      </c>
      <c r="F168" s="684">
        <f t="shared" si="10"/>
        <v>3000</v>
      </c>
      <c r="G168" s="685">
        <f t="shared" si="9"/>
        <v>1</v>
      </c>
    </row>
    <row r="169" spans="1:7" ht="12.75">
      <c r="A169" s="1657"/>
      <c r="B169" s="1665"/>
      <c r="C169" s="686" t="s">
        <v>549</v>
      </c>
      <c r="D169" s="687"/>
      <c r="E169" s="688">
        <f t="shared" si="10"/>
        <v>3000</v>
      </c>
      <c r="F169" s="688">
        <f t="shared" si="10"/>
        <v>3000</v>
      </c>
      <c r="G169" s="689">
        <f t="shared" si="9"/>
        <v>1</v>
      </c>
    </row>
    <row r="170" spans="1:7" ht="12.75">
      <c r="A170" s="1657"/>
      <c r="B170" s="1665"/>
      <c r="C170" s="690" t="s">
        <v>550</v>
      </c>
      <c r="D170" s="687"/>
      <c r="E170" s="691">
        <f t="shared" si="10"/>
        <v>3000</v>
      </c>
      <c r="F170" s="691">
        <f t="shared" si="10"/>
        <v>3000</v>
      </c>
      <c r="G170" s="692">
        <f t="shared" si="9"/>
        <v>1</v>
      </c>
    </row>
    <row r="171" spans="1:7" ht="25.5">
      <c r="A171" s="1657"/>
      <c r="B171" s="1665"/>
      <c r="C171" s="697" t="s">
        <v>552</v>
      </c>
      <c r="D171" s="693" t="s">
        <v>404</v>
      </c>
      <c r="E171" s="691">
        <v>3000</v>
      </c>
      <c r="F171" s="691">
        <v>3000</v>
      </c>
      <c r="G171" s="696">
        <f t="shared" si="9"/>
        <v>1</v>
      </c>
    </row>
    <row r="172" spans="1:7" ht="12.75">
      <c r="A172" s="1656">
        <v>801</v>
      </c>
      <c r="B172" s="1662" t="s">
        <v>284</v>
      </c>
      <c r="C172" s="1663"/>
      <c r="D172" s="678"/>
      <c r="E172" s="679">
        <f aca="true" t="shared" si="11" ref="E172:F175">SUM(E173)</f>
        <v>2125</v>
      </c>
      <c r="F172" s="679">
        <f t="shared" si="11"/>
        <v>2104</v>
      </c>
      <c r="G172" s="680">
        <f>F172/E172</f>
        <v>0.9901176470588235</v>
      </c>
    </row>
    <row r="173" spans="1:7" ht="12.75">
      <c r="A173" s="1657"/>
      <c r="B173" s="1660" t="s">
        <v>480</v>
      </c>
      <c r="C173" s="682" t="s">
        <v>285</v>
      </c>
      <c r="D173" s="683"/>
      <c r="E173" s="684">
        <f t="shared" si="11"/>
        <v>2125</v>
      </c>
      <c r="F173" s="684">
        <f t="shared" si="11"/>
        <v>2104</v>
      </c>
      <c r="G173" s="685">
        <f aca="true" t="shared" si="12" ref="G173:G178">F173/E173</f>
        <v>0.9901176470588235</v>
      </c>
    </row>
    <row r="174" spans="1:7" ht="12.75">
      <c r="A174" s="1657"/>
      <c r="B174" s="1660"/>
      <c r="C174" s="686" t="s">
        <v>549</v>
      </c>
      <c r="D174" s="687"/>
      <c r="E174" s="688">
        <f t="shared" si="11"/>
        <v>2125</v>
      </c>
      <c r="F174" s="688">
        <f t="shared" si="11"/>
        <v>2104</v>
      </c>
      <c r="G174" s="689">
        <f t="shared" si="12"/>
        <v>0.9901176470588235</v>
      </c>
    </row>
    <row r="175" spans="1:7" ht="12.75">
      <c r="A175" s="1657"/>
      <c r="B175" s="1660"/>
      <c r="C175" s="690" t="s">
        <v>550</v>
      </c>
      <c r="D175" s="687"/>
      <c r="E175" s="691">
        <f t="shared" si="11"/>
        <v>2125</v>
      </c>
      <c r="F175" s="691">
        <f t="shared" si="11"/>
        <v>2104</v>
      </c>
      <c r="G175" s="692">
        <f t="shared" si="12"/>
        <v>0.9901176470588235</v>
      </c>
    </row>
    <row r="176" spans="1:7" ht="12.75">
      <c r="A176" s="1657"/>
      <c r="B176" s="1660"/>
      <c r="C176" s="1666" t="s">
        <v>553</v>
      </c>
      <c r="D176" s="693" t="s">
        <v>551</v>
      </c>
      <c r="E176" s="691">
        <f>SUM(E177:E178)</f>
        <v>2125</v>
      </c>
      <c r="F176" s="691">
        <f>SUM(F177:F178)</f>
        <v>2104</v>
      </c>
      <c r="G176" s="692">
        <f t="shared" si="12"/>
        <v>0.9901176470588235</v>
      </c>
    </row>
    <row r="177" spans="1:7" ht="12.75">
      <c r="A177" s="1657"/>
      <c r="B177" s="1660"/>
      <c r="C177" s="1667"/>
      <c r="D177" s="694" t="s">
        <v>465</v>
      </c>
      <c r="E177" s="695">
        <v>2104</v>
      </c>
      <c r="F177" s="695">
        <v>2104</v>
      </c>
      <c r="G177" s="696">
        <f t="shared" si="12"/>
        <v>1</v>
      </c>
    </row>
    <row r="178" spans="1:7" ht="12.75">
      <c r="A178" s="1669"/>
      <c r="B178" s="1660"/>
      <c r="C178" s="1668"/>
      <c r="D178" s="694" t="s">
        <v>408</v>
      </c>
      <c r="E178" s="695">
        <v>21</v>
      </c>
      <c r="F178" s="695">
        <v>0</v>
      </c>
      <c r="G178" s="696">
        <f t="shared" si="12"/>
        <v>0</v>
      </c>
    </row>
    <row r="179" spans="1:7" ht="12.75">
      <c r="A179" s="1656">
        <v>851</v>
      </c>
      <c r="B179" s="1662" t="s">
        <v>56</v>
      </c>
      <c r="C179" s="1663"/>
      <c r="D179" s="678"/>
      <c r="E179" s="679">
        <f>SUM(E180,E183)</f>
        <v>127100</v>
      </c>
      <c r="F179" s="679">
        <f>SUM(F180,F183)</f>
        <v>126489</v>
      </c>
      <c r="G179" s="680">
        <f t="shared" si="9"/>
        <v>0.9951927616050354</v>
      </c>
    </row>
    <row r="180" spans="1:7" ht="12.75">
      <c r="A180" s="1657"/>
      <c r="B180" s="1660" t="s">
        <v>26</v>
      </c>
      <c r="C180" s="682" t="s">
        <v>17</v>
      </c>
      <c r="D180" s="683"/>
      <c r="E180" s="715">
        <f>SUM(E181)</f>
        <v>100000</v>
      </c>
      <c r="F180" s="715">
        <f>SUM(F181)</f>
        <v>100000</v>
      </c>
      <c r="G180" s="685">
        <f t="shared" si="9"/>
        <v>1</v>
      </c>
    </row>
    <row r="181" spans="1:7" ht="12.75">
      <c r="A181" s="1657"/>
      <c r="B181" s="1660"/>
      <c r="C181" s="701" t="s">
        <v>555</v>
      </c>
      <c r="D181" s="687"/>
      <c r="E181" s="688">
        <f>SUM(E182)</f>
        <v>100000</v>
      </c>
      <c r="F181" s="688">
        <f>SUM(F182)</f>
        <v>100000</v>
      </c>
      <c r="G181" s="692">
        <f t="shared" si="9"/>
        <v>1</v>
      </c>
    </row>
    <row r="182" spans="1:7" ht="12.75">
      <c r="A182" s="1657"/>
      <c r="B182" s="1660"/>
      <c r="C182" s="697" t="s">
        <v>556</v>
      </c>
      <c r="D182" s="693" t="s">
        <v>481</v>
      </c>
      <c r="E182" s="691">
        <v>100000</v>
      </c>
      <c r="F182" s="691">
        <v>100000</v>
      </c>
      <c r="G182" s="692">
        <f t="shared" si="9"/>
        <v>1</v>
      </c>
    </row>
    <row r="183" spans="1:7" ht="38.25">
      <c r="A183" s="1657"/>
      <c r="B183" s="1664" t="s">
        <v>484</v>
      </c>
      <c r="C183" s="682" t="s">
        <v>322</v>
      </c>
      <c r="D183" s="683"/>
      <c r="E183" s="684">
        <f aca="true" t="shared" si="13" ref="E183:F185">SUM(E184)</f>
        <v>27100</v>
      </c>
      <c r="F183" s="684">
        <f t="shared" si="13"/>
        <v>26489</v>
      </c>
      <c r="G183" s="685">
        <f t="shared" si="9"/>
        <v>0.9774538745387454</v>
      </c>
    </row>
    <row r="184" spans="1:7" ht="12.75">
      <c r="A184" s="1657"/>
      <c r="B184" s="1665"/>
      <c r="C184" s="686" t="s">
        <v>549</v>
      </c>
      <c r="D184" s="687"/>
      <c r="E184" s="688">
        <f t="shared" si="13"/>
        <v>27100</v>
      </c>
      <c r="F184" s="688">
        <f t="shared" si="13"/>
        <v>26489</v>
      </c>
      <c r="G184" s="689">
        <f t="shared" si="9"/>
        <v>0.9774538745387454</v>
      </c>
    </row>
    <row r="185" spans="1:7" ht="12.75">
      <c r="A185" s="1657"/>
      <c r="B185" s="1665"/>
      <c r="C185" s="690" t="s">
        <v>550</v>
      </c>
      <c r="D185" s="687"/>
      <c r="E185" s="691">
        <f t="shared" si="13"/>
        <v>27100</v>
      </c>
      <c r="F185" s="691">
        <f t="shared" si="13"/>
        <v>26489</v>
      </c>
      <c r="G185" s="692">
        <f t="shared" si="9"/>
        <v>0.9774538745387454</v>
      </c>
    </row>
    <row r="186" spans="1:7" ht="25.5">
      <c r="A186" s="1657"/>
      <c r="B186" s="1665"/>
      <c r="C186" s="697" t="s">
        <v>552</v>
      </c>
      <c r="D186" s="693" t="s">
        <v>485</v>
      </c>
      <c r="E186" s="691">
        <v>27100</v>
      </c>
      <c r="F186" s="691">
        <v>26489</v>
      </c>
      <c r="G186" s="696">
        <f t="shared" si="9"/>
        <v>0.9774538745387454</v>
      </c>
    </row>
    <row r="187" spans="1:7" ht="12.75">
      <c r="A187" s="1656">
        <v>852</v>
      </c>
      <c r="B187" s="1662" t="s">
        <v>57</v>
      </c>
      <c r="C187" s="1663"/>
      <c r="D187" s="678"/>
      <c r="E187" s="679">
        <f>SUM(E217,E188)</f>
        <v>3118272</v>
      </c>
      <c r="F187" s="679">
        <f>SUM(F217,F188)</f>
        <v>3100677</v>
      </c>
      <c r="G187" s="680">
        <f t="shared" si="9"/>
        <v>0.9943574518194692</v>
      </c>
    </row>
    <row r="188" spans="1:7" ht="51">
      <c r="A188" s="1657"/>
      <c r="B188" s="1664" t="s">
        <v>487</v>
      </c>
      <c r="C188" s="682" t="s">
        <v>560</v>
      </c>
      <c r="D188" s="683"/>
      <c r="E188" s="684">
        <f>SUM(E189,E215)</f>
        <v>2109399</v>
      </c>
      <c r="F188" s="684">
        <f>SUM(F189,F215)</f>
        <v>2100790</v>
      </c>
      <c r="G188" s="685">
        <f t="shared" si="9"/>
        <v>0.9959187427319346</v>
      </c>
    </row>
    <row r="189" spans="1:7" ht="12.75">
      <c r="A189" s="1657"/>
      <c r="B189" s="1665"/>
      <c r="C189" s="686" t="s">
        <v>549</v>
      </c>
      <c r="D189" s="687"/>
      <c r="E189" s="688">
        <f>SUM(E190,E214)</f>
        <v>2066705</v>
      </c>
      <c r="F189" s="688">
        <f>SUM(F190,F214)</f>
        <v>2058176</v>
      </c>
      <c r="G189" s="689">
        <f t="shared" si="9"/>
        <v>0.9958731410627061</v>
      </c>
    </row>
    <row r="190" spans="1:7" ht="12.75">
      <c r="A190" s="1657"/>
      <c r="B190" s="1665"/>
      <c r="C190" s="690" t="s">
        <v>550</v>
      </c>
      <c r="D190" s="687"/>
      <c r="E190" s="691">
        <f>E191+E197</f>
        <v>2065365</v>
      </c>
      <c r="F190" s="691">
        <f>F191+F197</f>
        <v>2056851</v>
      </c>
      <c r="G190" s="692">
        <f t="shared" si="9"/>
        <v>0.9958777262130423</v>
      </c>
    </row>
    <row r="191" spans="1:7" ht="12.75">
      <c r="A191" s="1657"/>
      <c r="B191" s="1665"/>
      <c r="C191" s="1666" t="s">
        <v>397</v>
      </c>
      <c r="D191" s="693" t="s">
        <v>551</v>
      </c>
      <c r="E191" s="691">
        <f>SUM(E192:E196)</f>
        <v>1547094</v>
      </c>
      <c r="F191" s="691">
        <f>SUM(F192:F196)</f>
        <v>1542969</v>
      </c>
      <c r="G191" s="692">
        <f t="shared" si="9"/>
        <v>0.9973337108152446</v>
      </c>
    </row>
    <row r="192" spans="1:7" ht="12.75">
      <c r="A192" s="1657"/>
      <c r="B192" s="1665"/>
      <c r="C192" s="1667"/>
      <c r="D192" s="694" t="s">
        <v>398</v>
      </c>
      <c r="E192" s="695">
        <v>1198043</v>
      </c>
      <c r="F192" s="695">
        <v>1197339</v>
      </c>
      <c r="G192" s="696">
        <f t="shared" si="9"/>
        <v>0.9994123750149202</v>
      </c>
    </row>
    <row r="193" spans="1:7" ht="12.75">
      <c r="A193" s="1657"/>
      <c r="B193" s="1665"/>
      <c r="C193" s="1667"/>
      <c r="D193" s="694" t="s">
        <v>399</v>
      </c>
      <c r="E193" s="695">
        <v>64739</v>
      </c>
      <c r="F193" s="695">
        <v>64739</v>
      </c>
      <c r="G193" s="696">
        <f t="shared" si="9"/>
        <v>1</v>
      </c>
    </row>
    <row r="194" spans="1:7" ht="12.75">
      <c r="A194" s="1657"/>
      <c r="B194" s="1665"/>
      <c r="C194" s="1667"/>
      <c r="D194" s="694" t="s">
        <v>400</v>
      </c>
      <c r="E194" s="695">
        <v>218483</v>
      </c>
      <c r="F194" s="695">
        <v>216390</v>
      </c>
      <c r="G194" s="696">
        <f t="shared" si="9"/>
        <v>0.9904203073007969</v>
      </c>
    </row>
    <row r="195" spans="1:7" ht="12.75">
      <c r="A195" s="1657"/>
      <c r="B195" s="1665"/>
      <c r="C195" s="1667"/>
      <c r="D195" s="694" t="s">
        <v>401</v>
      </c>
      <c r="E195" s="695">
        <v>26869</v>
      </c>
      <c r="F195" s="695">
        <v>26041</v>
      </c>
      <c r="G195" s="696">
        <f t="shared" si="9"/>
        <v>0.9691838177825747</v>
      </c>
    </row>
    <row r="196" spans="1:7" ht="12.75">
      <c r="A196" s="1657"/>
      <c r="B196" s="1665"/>
      <c r="C196" s="1668"/>
      <c r="D196" s="694" t="s">
        <v>402</v>
      </c>
      <c r="E196" s="695">
        <v>38960</v>
      </c>
      <c r="F196" s="695">
        <v>38460</v>
      </c>
      <c r="G196" s="696">
        <f t="shared" si="9"/>
        <v>0.9871663244353183</v>
      </c>
    </row>
    <row r="197" spans="1:7" ht="12.75">
      <c r="A197" s="1657"/>
      <c r="B197" s="1665"/>
      <c r="C197" s="1666" t="s">
        <v>553</v>
      </c>
      <c r="D197" s="693" t="s">
        <v>551</v>
      </c>
      <c r="E197" s="691">
        <f>SUM(E198:E213)</f>
        <v>518271</v>
      </c>
      <c r="F197" s="691">
        <f>SUM(F198:F213)</f>
        <v>513882</v>
      </c>
      <c r="G197" s="692">
        <f t="shared" si="9"/>
        <v>0.9915314574807388</v>
      </c>
    </row>
    <row r="198" spans="1:7" ht="12.75">
      <c r="A198" s="1657"/>
      <c r="B198" s="1665"/>
      <c r="C198" s="1667"/>
      <c r="D198" s="694" t="s">
        <v>403</v>
      </c>
      <c r="E198" s="695">
        <v>14013</v>
      </c>
      <c r="F198" s="695">
        <v>13711</v>
      </c>
      <c r="G198" s="696">
        <f t="shared" si="9"/>
        <v>0.9784485834582174</v>
      </c>
    </row>
    <row r="199" spans="1:7" ht="12.75">
      <c r="A199" s="1657"/>
      <c r="B199" s="1665"/>
      <c r="C199" s="1667"/>
      <c r="D199" s="694" t="s">
        <v>404</v>
      </c>
      <c r="E199" s="695">
        <v>53422</v>
      </c>
      <c r="F199" s="695">
        <v>53185</v>
      </c>
      <c r="G199" s="696">
        <f t="shared" si="9"/>
        <v>0.9955636254726518</v>
      </c>
    </row>
    <row r="200" spans="1:7" ht="12.75">
      <c r="A200" s="1657"/>
      <c r="B200" s="1665"/>
      <c r="C200" s="1667"/>
      <c r="D200" s="694" t="s">
        <v>405</v>
      </c>
      <c r="E200" s="695">
        <v>17832</v>
      </c>
      <c r="F200" s="695">
        <v>17689</v>
      </c>
      <c r="G200" s="696">
        <f t="shared" si="9"/>
        <v>0.991980708838044</v>
      </c>
    </row>
    <row r="201" spans="1:7" ht="12.75">
      <c r="A201" s="1657"/>
      <c r="B201" s="1665"/>
      <c r="C201" s="1667"/>
      <c r="D201" s="694" t="s">
        <v>406</v>
      </c>
      <c r="E201" s="695">
        <v>7507</v>
      </c>
      <c r="F201" s="695">
        <v>7019</v>
      </c>
      <c r="G201" s="696">
        <f t="shared" si="9"/>
        <v>0.9349940055947782</v>
      </c>
    </row>
    <row r="202" spans="1:7" ht="12.75">
      <c r="A202" s="1657"/>
      <c r="B202" s="1665"/>
      <c r="C202" s="1667"/>
      <c r="D202" s="694" t="s">
        <v>407</v>
      </c>
      <c r="E202" s="695">
        <v>2320</v>
      </c>
      <c r="F202" s="695">
        <v>2085</v>
      </c>
      <c r="G202" s="696">
        <f t="shared" si="9"/>
        <v>0.8987068965517241</v>
      </c>
    </row>
    <row r="203" spans="1:7" ht="12.75">
      <c r="A203" s="1657"/>
      <c r="B203" s="1665"/>
      <c r="C203" s="1667"/>
      <c r="D203" s="694" t="s">
        <v>408</v>
      </c>
      <c r="E203" s="695">
        <v>337355</v>
      </c>
      <c r="F203" s="695">
        <v>336707</v>
      </c>
      <c r="G203" s="696">
        <f t="shared" si="9"/>
        <v>0.998079174756562</v>
      </c>
    </row>
    <row r="204" spans="1:7" ht="12.75">
      <c r="A204" s="1657"/>
      <c r="B204" s="1665"/>
      <c r="C204" s="1667"/>
      <c r="D204" s="694" t="s">
        <v>409</v>
      </c>
      <c r="E204" s="695">
        <v>3212</v>
      </c>
      <c r="F204" s="695">
        <v>3210</v>
      </c>
      <c r="G204" s="696">
        <f t="shared" si="9"/>
        <v>0.9993773349937733</v>
      </c>
    </row>
    <row r="205" spans="1:7" ht="12.75">
      <c r="A205" s="1657"/>
      <c r="B205" s="1665"/>
      <c r="C205" s="1667"/>
      <c r="D205" s="694" t="s">
        <v>411</v>
      </c>
      <c r="E205" s="695">
        <v>7600</v>
      </c>
      <c r="F205" s="695">
        <v>7450</v>
      </c>
      <c r="G205" s="696">
        <f t="shared" si="9"/>
        <v>0.9802631578947368</v>
      </c>
    </row>
    <row r="206" spans="1:7" ht="12.75">
      <c r="A206" s="1657"/>
      <c r="B206" s="1665"/>
      <c r="C206" s="1667"/>
      <c r="D206" s="694" t="s">
        <v>472</v>
      </c>
      <c r="E206" s="695">
        <v>17400</v>
      </c>
      <c r="F206" s="695">
        <v>16414</v>
      </c>
      <c r="G206" s="696">
        <f t="shared" si="9"/>
        <v>0.9433333333333334</v>
      </c>
    </row>
    <row r="207" spans="1:7" ht="12.75">
      <c r="A207" s="1657"/>
      <c r="B207" s="1665"/>
      <c r="C207" s="1667"/>
      <c r="D207" s="694" t="s">
        <v>413</v>
      </c>
      <c r="E207" s="695">
        <v>13430</v>
      </c>
      <c r="F207" s="695">
        <v>13420</v>
      </c>
      <c r="G207" s="696">
        <f t="shared" si="9"/>
        <v>0.9992553983618764</v>
      </c>
    </row>
    <row r="208" spans="1:7" ht="12.75">
      <c r="A208" s="1657"/>
      <c r="B208" s="1665"/>
      <c r="C208" s="1667"/>
      <c r="D208" s="694" t="s">
        <v>414</v>
      </c>
      <c r="E208" s="695">
        <v>825</v>
      </c>
      <c r="F208" s="695">
        <v>825</v>
      </c>
      <c r="G208" s="696">
        <f t="shared" si="9"/>
        <v>1</v>
      </c>
    </row>
    <row r="209" spans="1:7" ht="12.75">
      <c r="A209" s="1657"/>
      <c r="B209" s="1665"/>
      <c r="C209" s="1667"/>
      <c r="D209" s="694" t="s">
        <v>416</v>
      </c>
      <c r="E209" s="695">
        <v>35970</v>
      </c>
      <c r="F209" s="695">
        <v>35796</v>
      </c>
      <c r="G209" s="696">
        <f t="shared" si="9"/>
        <v>0.995162635529608</v>
      </c>
    </row>
    <row r="210" spans="1:7" ht="12.75">
      <c r="A210" s="1657"/>
      <c r="B210" s="1665"/>
      <c r="C210" s="1667"/>
      <c r="D210" s="694" t="s">
        <v>417</v>
      </c>
      <c r="E210" s="695">
        <v>2675</v>
      </c>
      <c r="F210" s="695">
        <v>2665</v>
      </c>
      <c r="G210" s="696">
        <f t="shared" si="9"/>
        <v>0.9962616822429906</v>
      </c>
    </row>
    <row r="211" spans="1:7" ht="12.75">
      <c r="A211" s="1657"/>
      <c r="B211" s="1665"/>
      <c r="C211" s="1667"/>
      <c r="D211" s="694" t="s">
        <v>418</v>
      </c>
      <c r="E211" s="695">
        <v>1410</v>
      </c>
      <c r="F211" s="695">
        <v>1329</v>
      </c>
      <c r="G211" s="696">
        <f t="shared" si="9"/>
        <v>0.9425531914893617</v>
      </c>
    </row>
    <row r="212" spans="1:7" ht="12.75">
      <c r="A212" s="1657"/>
      <c r="B212" s="1665"/>
      <c r="C212" s="1667"/>
      <c r="D212" s="694" t="s">
        <v>458</v>
      </c>
      <c r="E212" s="695">
        <v>1000</v>
      </c>
      <c r="F212" s="695">
        <v>233</v>
      </c>
      <c r="G212" s="696">
        <f t="shared" si="9"/>
        <v>0.233</v>
      </c>
    </row>
    <row r="213" spans="1:7" ht="12.75">
      <c r="A213" s="1657"/>
      <c r="B213" s="1665"/>
      <c r="C213" s="1668"/>
      <c r="D213" s="694" t="s">
        <v>419</v>
      </c>
      <c r="E213" s="695">
        <v>2300</v>
      </c>
      <c r="F213" s="695">
        <v>2144</v>
      </c>
      <c r="G213" s="696">
        <f t="shared" si="9"/>
        <v>0.9321739130434783</v>
      </c>
    </row>
    <row r="214" spans="1:7" ht="12.75">
      <c r="A214" s="1657"/>
      <c r="B214" s="1665"/>
      <c r="C214" s="699" t="s">
        <v>554</v>
      </c>
      <c r="D214" s="693" t="s">
        <v>420</v>
      </c>
      <c r="E214" s="691">
        <v>1340</v>
      </c>
      <c r="F214" s="691">
        <v>1325</v>
      </c>
      <c r="G214" s="696">
        <f t="shared" si="9"/>
        <v>0.9888059701492538</v>
      </c>
    </row>
    <row r="215" spans="1:7" ht="12.75">
      <c r="A215" s="1657"/>
      <c r="B215" s="1665"/>
      <c r="C215" s="700" t="s">
        <v>555</v>
      </c>
      <c r="D215" s="687"/>
      <c r="E215" s="688">
        <f>SUM(E216)</f>
        <v>42694</v>
      </c>
      <c r="F215" s="688">
        <f>SUM(F216)</f>
        <v>42614</v>
      </c>
      <c r="G215" s="692">
        <f t="shared" si="9"/>
        <v>0.9981262004028669</v>
      </c>
    </row>
    <row r="216" spans="1:7" ht="12.75">
      <c r="A216" s="1657"/>
      <c r="B216" s="1665"/>
      <c r="C216" s="1157" t="s">
        <v>556</v>
      </c>
      <c r="D216" s="1158" t="s">
        <v>421</v>
      </c>
      <c r="E216" s="1159">
        <v>42694</v>
      </c>
      <c r="F216" s="1159">
        <v>42614</v>
      </c>
      <c r="G216" s="1160">
        <f t="shared" si="9"/>
        <v>0.9981262004028669</v>
      </c>
    </row>
    <row r="217" spans="1:7" ht="12.75">
      <c r="A217" s="1657"/>
      <c r="B217" s="1664" t="s">
        <v>488</v>
      </c>
      <c r="C217" s="682" t="s">
        <v>489</v>
      </c>
      <c r="D217" s="683"/>
      <c r="E217" s="684">
        <f>SUM(E218,E243)</f>
        <v>1008873</v>
      </c>
      <c r="F217" s="684">
        <f>SUM(F218,F243)</f>
        <v>999887</v>
      </c>
      <c r="G217" s="685">
        <f>F217/E217</f>
        <v>0.9910930315312234</v>
      </c>
    </row>
    <row r="218" spans="1:7" ht="12.75">
      <c r="A218" s="1657"/>
      <c r="B218" s="1665"/>
      <c r="C218" s="686" t="s">
        <v>549</v>
      </c>
      <c r="D218" s="687"/>
      <c r="E218" s="688">
        <f>SUM(E219,E242)</f>
        <v>992012</v>
      </c>
      <c r="F218" s="688">
        <f>SUM(F219,F242)</f>
        <v>983566</v>
      </c>
      <c r="G218" s="689">
        <f>F218/E218</f>
        <v>0.9914859900888295</v>
      </c>
    </row>
    <row r="219" spans="1:7" ht="12.75">
      <c r="A219" s="1657"/>
      <c r="B219" s="1665"/>
      <c r="C219" s="690" t="s">
        <v>550</v>
      </c>
      <c r="D219" s="687"/>
      <c r="E219" s="691">
        <f>E220+E225</f>
        <v>991552</v>
      </c>
      <c r="F219" s="691">
        <f>F220+F225</f>
        <v>983107</v>
      </c>
      <c r="G219" s="692">
        <f>F219/E219</f>
        <v>0.9914830487962305</v>
      </c>
    </row>
    <row r="220" spans="1:7" ht="12.75">
      <c r="A220" s="1657"/>
      <c r="B220" s="1665"/>
      <c r="C220" s="1666" t="s">
        <v>397</v>
      </c>
      <c r="D220" s="693" t="s">
        <v>551</v>
      </c>
      <c r="E220" s="691">
        <f>SUM(E221:E224)</f>
        <v>788547</v>
      </c>
      <c r="F220" s="691">
        <f>SUM(F221:F224)</f>
        <v>784390</v>
      </c>
      <c r="G220" s="692">
        <f aca="true" t="shared" si="14" ref="G220:G244">F220/E220</f>
        <v>0.9947282787202285</v>
      </c>
    </row>
    <row r="221" spans="1:7" ht="12.75">
      <c r="A221" s="1657"/>
      <c r="B221" s="1665"/>
      <c r="C221" s="1667"/>
      <c r="D221" s="694" t="s">
        <v>398</v>
      </c>
      <c r="E221" s="695">
        <v>628945</v>
      </c>
      <c r="F221" s="695">
        <v>626104</v>
      </c>
      <c r="G221" s="696">
        <f t="shared" si="14"/>
        <v>0.9954829118603375</v>
      </c>
    </row>
    <row r="222" spans="1:7" ht="12.75">
      <c r="A222" s="1657"/>
      <c r="B222" s="1665"/>
      <c r="C222" s="1667"/>
      <c r="D222" s="694" t="s">
        <v>399</v>
      </c>
      <c r="E222" s="695">
        <v>38093</v>
      </c>
      <c r="F222" s="695">
        <v>38092</v>
      </c>
      <c r="G222" s="696">
        <f t="shared" si="14"/>
        <v>0.9999737484577219</v>
      </c>
    </row>
    <row r="223" spans="1:7" ht="12.75">
      <c r="A223" s="1657"/>
      <c r="B223" s="1665"/>
      <c r="C223" s="1667"/>
      <c r="D223" s="694" t="s">
        <v>400</v>
      </c>
      <c r="E223" s="695">
        <v>107819</v>
      </c>
      <c r="F223" s="695">
        <v>106815</v>
      </c>
      <c r="G223" s="696">
        <f t="shared" si="14"/>
        <v>0.9906880976451274</v>
      </c>
    </row>
    <row r="224" spans="1:7" ht="12.75">
      <c r="A224" s="1657"/>
      <c r="B224" s="1665"/>
      <c r="C224" s="1667"/>
      <c r="D224" s="694" t="s">
        <v>401</v>
      </c>
      <c r="E224" s="695">
        <v>13690</v>
      </c>
      <c r="F224" s="695">
        <v>13379</v>
      </c>
      <c r="G224" s="696">
        <f t="shared" si="14"/>
        <v>0.9772826880934989</v>
      </c>
    </row>
    <row r="225" spans="1:7" ht="12.75">
      <c r="A225" s="1657"/>
      <c r="B225" s="1665"/>
      <c r="C225" s="1666" t="s">
        <v>553</v>
      </c>
      <c r="D225" s="693" t="s">
        <v>551</v>
      </c>
      <c r="E225" s="691">
        <f>SUM(E226:E241)</f>
        <v>203005</v>
      </c>
      <c r="F225" s="691">
        <f>SUM(F226:F241)</f>
        <v>198717</v>
      </c>
      <c r="G225" s="692">
        <f t="shared" si="14"/>
        <v>0.9788773675525233</v>
      </c>
    </row>
    <row r="226" spans="1:7" ht="12.75">
      <c r="A226" s="1657"/>
      <c r="B226" s="1665"/>
      <c r="C226" s="1667"/>
      <c r="D226" s="694" t="s">
        <v>403</v>
      </c>
      <c r="E226" s="695">
        <v>6119</v>
      </c>
      <c r="F226" s="695">
        <v>6002</v>
      </c>
      <c r="G226" s="696">
        <f t="shared" si="14"/>
        <v>0.9808792286321294</v>
      </c>
    </row>
    <row r="227" spans="1:7" ht="12.75">
      <c r="A227" s="1657"/>
      <c r="B227" s="1665"/>
      <c r="C227" s="1667"/>
      <c r="D227" s="694" t="s">
        <v>404</v>
      </c>
      <c r="E227" s="695">
        <v>29840</v>
      </c>
      <c r="F227" s="695">
        <v>29762</v>
      </c>
      <c r="G227" s="696">
        <f t="shared" si="14"/>
        <v>0.9973860589812332</v>
      </c>
    </row>
    <row r="228" spans="1:7" ht="12.75">
      <c r="A228" s="1657"/>
      <c r="B228" s="1665"/>
      <c r="C228" s="1667"/>
      <c r="D228" s="694" t="s">
        <v>465</v>
      </c>
      <c r="E228" s="695">
        <v>6600</v>
      </c>
      <c r="F228" s="695">
        <v>6594</v>
      </c>
      <c r="G228" s="696">
        <f t="shared" si="14"/>
        <v>0.9990909090909091</v>
      </c>
    </row>
    <row r="229" spans="1:7" ht="12.75">
      <c r="A229" s="1657"/>
      <c r="B229" s="1665"/>
      <c r="C229" s="1667"/>
      <c r="D229" s="694" t="s">
        <v>405</v>
      </c>
      <c r="E229" s="695">
        <v>11475</v>
      </c>
      <c r="F229" s="695">
        <v>11180</v>
      </c>
      <c r="G229" s="696">
        <f t="shared" si="14"/>
        <v>0.9742919389978214</v>
      </c>
    </row>
    <row r="230" spans="1:7" ht="12.75">
      <c r="A230" s="1657"/>
      <c r="B230" s="1665"/>
      <c r="C230" s="1667"/>
      <c r="D230" s="694" t="s">
        <v>406</v>
      </c>
      <c r="E230" s="695">
        <v>18170</v>
      </c>
      <c r="F230" s="695">
        <v>18133</v>
      </c>
      <c r="G230" s="696">
        <f t="shared" si="14"/>
        <v>0.9979636763896532</v>
      </c>
    </row>
    <row r="231" spans="1:7" ht="12.75">
      <c r="A231" s="1657"/>
      <c r="B231" s="1665"/>
      <c r="C231" s="1667"/>
      <c r="D231" s="694" t="s">
        <v>407</v>
      </c>
      <c r="E231" s="695">
        <v>1400</v>
      </c>
      <c r="F231" s="695">
        <v>1309</v>
      </c>
      <c r="G231" s="696">
        <f t="shared" si="14"/>
        <v>0.935</v>
      </c>
    </row>
    <row r="232" spans="1:7" ht="12.75">
      <c r="A232" s="1657"/>
      <c r="B232" s="1665"/>
      <c r="C232" s="1667"/>
      <c r="D232" s="694" t="s">
        <v>408</v>
      </c>
      <c r="E232" s="695">
        <v>51497</v>
      </c>
      <c r="F232" s="695">
        <v>49543</v>
      </c>
      <c r="G232" s="696">
        <f t="shared" si="14"/>
        <v>0.9620560420995398</v>
      </c>
    </row>
    <row r="233" spans="1:7" ht="12.75">
      <c r="A233" s="1657"/>
      <c r="B233" s="1665"/>
      <c r="C233" s="1667"/>
      <c r="D233" s="694" t="s">
        <v>409</v>
      </c>
      <c r="E233" s="695">
        <v>1390</v>
      </c>
      <c r="F233" s="695">
        <v>1215</v>
      </c>
      <c r="G233" s="696">
        <f t="shared" si="14"/>
        <v>0.8741007194244604</v>
      </c>
    </row>
    <row r="234" spans="1:7" ht="12.75">
      <c r="A234" s="1657"/>
      <c r="B234" s="1665"/>
      <c r="C234" s="1667"/>
      <c r="D234" s="694" t="s">
        <v>411</v>
      </c>
      <c r="E234" s="695">
        <v>3600</v>
      </c>
      <c r="F234" s="695">
        <v>3296</v>
      </c>
      <c r="G234" s="696">
        <f t="shared" si="14"/>
        <v>0.9155555555555556</v>
      </c>
    </row>
    <row r="235" spans="1:7" ht="12.75">
      <c r="A235" s="1657"/>
      <c r="B235" s="1665"/>
      <c r="C235" s="1667"/>
      <c r="D235" s="694" t="s">
        <v>413</v>
      </c>
      <c r="E235" s="695">
        <v>32000</v>
      </c>
      <c r="F235" s="695">
        <v>31341</v>
      </c>
      <c r="G235" s="696">
        <f t="shared" si="14"/>
        <v>0.97940625</v>
      </c>
    </row>
    <row r="236" spans="1:7" ht="12.75">
      <c r="A236" s="1657"/>
      <c r="B236" s="1665"/>
      <c r="C236" s="1667"/>
      <c r="D236" s="694" t="s">
        <v>414</v>
      </c>
      <c r="E236" s="695">
        <v>14790</v>
      </c>
      <c r="F236" s="695">
        <v>14790</v>
      </c>
      <c r="G236" s="696">
        <f t="shared" si="14"/>
        <v>1</v>
      </c>
    </row>
    <row r="237" spans="1:7" ht="12.75">
      <c r="A237" s="1657"/>
      <c r="B237" s="1665"/>
      <c r="C237" s="1667"/>
      <c r="D237" s="694" t="s">
        <v>415</v>
      </c>
      <c r="E237" s="695">
        <v>2224</v>
      </c>
      <c r="F237" s="695">
        <v>2224</v>
      </c>
      <c r="G237" s="696">
        <f t="shared" si="14"/>
        <v>1</v>
      </c>
    </row>
    <row r="238" spans="1:7" ht="12.75">
      <c r="A238" s="1657"/>
      <c r="B238" s="1665"/>
      <c r="C238" s="1667"/>
      <c r="D238" s="694" t="s">
        <v>416</v>
      </c>
      <c r="E238" s="695">
        <v>16000</v>
      </c>
      <c r="F238" s="695">
        <v>15804</v>
      </c>
      <c r="G238" s="696">
        <f t="shared" si="14"/>
        <v>0.98775</v>
      </c>
    </row>
    <row r="239" spans="1:7" ht="12.75">
      <c r="A239" s="1657"/>
      <c r="B239" s="1665"/>
      <c r="C239" s="1667"/>
      <c r="D239" s="694" t="s">
        <v>417</v>
      </c>
      <c r="E239" s="695">
        <v>1750</v>
      </c>
      <c r="F239" s="695">
        <v>1604</v>
      </c>
      <c r="G239" s="696">
        <f t="shared" si="14"/>
        <v>0.9165714285714286</v>
      </c>
    </row>
    <row r="240" spans="1:7" ht="12.75">
      <c r="A240" s="1657"/>
      <c r="B240" s="1665"/>
      <c r="C240" s="1667"/>
      <c r="D240" s="694" t="s">
        <v>418</v>
      </c>
      <c r="E240" s="695">
        <v>750</v>
      </c>
      <c r="F240" s="695">
        <v>687</v>
      </c>
      <c r="G240" s="696">
        <f t="shared" si="14"/>
        <v>0.916</v>
      </c>
    </row>
    <row r="241" spans="1:7" ht="12.75">
      <c r="A241" s="1657"/>
      <c r="B241" s="1665"/>
      <c r="C241" s="1668"/>
      <c r="D241" s="694" t="s">
        <v>419</v>
      </c>
      <c r="E241" s="695">
        <v>5400</v>
      </c>
      <c r="F241" s="695">
        <v>5233</v>
      </c>
      <c r="G241" s="696">
        <f t="shared" si="14"/>
        <v>0.9690740740740741</v>
      </c>
    </row>
    <row r="242" spans="1:7" ht="12.75">
      <c r="A242" s="1657"/>
      <c r="B242" s="1665"/>
      <c r="C242" s="699" t="s">
        <v>554</v>
      </c>
      <c r="D242" s="693" t="s">
        <v>420</v>
      </c>
      <c r="E242" s="691">
        <v>460</v>
      </c>
      <c r="F242" s="691">
        <v>459</v>
      </c>
      <c r="G242" s="696">
        <f t="shared" si="14"/>
        <v>0.9978260869565218</v>
      </c>
    </row>
    <row r="243" spans="1:7" ht="12.75">
      <c r="A243" s="1657"/>
      <c r="B243" s="1665"/>
      <c r="C243" s="700" t="s">
        <v>555</v>
      </c>
      <c r="D243" s="687"/>
      <c r="E243" s="688">
        <f>SUM(E244)</f>
        <v>16861</v>
      </c>
      <c r="F243" s="688">
        <f>SUM(F244)</f>
        <v>16321</v>
      </c>
      <c r="G243" s="692">
        <f t="shared" si="14"/>
        <v>0.9679734298084337</v>
      </c>
    </row>
    <row r="244" spans="1:7" ht="12.75">
      <c r="A244" s="1657"/>
      <c r="B244" s="1665"/>
      <c r="C244" s="699" t="s">
        <v>556</v>
      </c>
      <c r="D244" s="693" t="s">
        <v>421</v>
      </c>
      <c r="E244" s="691">
        <v>16861</v>
      </c>
      <c r="F244" s="691">
        <v>16321</v>
      </c>
      <c r="G244" s="692">
        <f t="shared" si="14"/>
        <v>0.9679734298084337</v>
      </c>
    </row>
    <row r="245" spans="1:7" ht="26.25" customHeight="1">
      <c r="A245" s="1656">
        <v>853</v>
      </c>
      <c r="B245" s="1658" t="s">
        <v>340</v>
      </c>
      <c r="C245" s="1659"/>
      <c r="D245" s="678"/>
      <c r="E245" s="679">
        <f aca="true" t="shared" si="15" ref="E245:F247">SUM(E246)</f>
        <v>32000</v>
      </c>
      <c r="F245" s="679">
        <f t="shared" si="15"/>
        <v>32000</v>
      </c>
      <c r="G245" s="680">
        <f>F245/E245</f>
        <v>1</v>
      </c>
    </row>
    <row r="246" spans="1:7" ht="12.75">
      <c r="A246" s="1657"/>
      <c r="B246" s="1660" t="s">
        <v>494</v>
      </c>
      <c r="C246" s="682" t="s">
        <v>495</v>
      </c>
      <c r="D246" s="683"/>
      <c r="E246" s="684">
        <f t="shared" si="15"/>
        <v>32000</v>
      </c>
      <c r="F246" s="684">
        <f t="shared" si="15"/>
        <v>32000</v>
      </c>
      <c r="G246" s="685">
        <f>F246/E246</f>
        <v>1</v>
      </c>
    </row>
    <row r="247" spans="1:7" ht="12.75">
      <c r="A247" s="1657"/>
      <c r="B247" s="1660"/>
      <c r="C247" s="686" t="s">
        <v>549</v>
      </c>
      <c r="D247" s="687"/>
      <c r="E247" s="688">
        <f t="shared" si="15"/>
        <v>32000</v>
      </c>
      <c r="F247" s="688">
        <f t="shared" si="15"/>
        <v>32000</v>
      </c>
      <c r="G247" s="689">
        <f>F247/E247</f>
        <v>1</v>
      </c>
    </row>
    <row r="248" spans="1:7" ht="12.75">
      <c r="A248" s="1657"/>
      <c r="B248" s="1660"/>
      <c r="C248" s="690" t="s">
        <v>550</v>
      </c>
      <c r="D248" s="687"/>
      <c r="E248" s="691">
        <f>E249</f>
        <v>32000</v>
      </c>
      <c r="F248" s="691">
        <f>F249</f>
        <v>32000</v>
      </c>
      <c r="G248" s="692">
        <f>F248/E248</f>
        <v>1</v>
      </c>
    </row>
    <row r="249" spans="1:7" ht="12.75">
      <c r="A249" s="1657"/>
      <c r="B249" s="1660"/>
      <c r="C249" s="1661" t="s">
        <v>397</v>
      </c>
      <c r="D249" s="693" t="s">
        <v>551</v>
      </c>
      <c r="E249" s="691">
        <f>SUM(E250:E252)</f>
        <v>32000</v>
      </c>
      <c r="F249" s="691">
        <f>SUM(F250:F252)</f>
        <v>32000</v>
      </c>
      <c r="G249" s="692">
        <f aca="true" t="shared" si="16" ref="G249:G258">F249/E249</f>
        <v>1</v>
      </c>
    </row>
    <row r="250" spans="1:7" ht="12.75">
      <c r="A250" s="1657"/>
      <c r="B250" s="1660"/>
      <c r="C250" s="1661"/>
      <c r="D250" s="694" t="s">
        <v>398</v>
      </c>
      <c r="E250" s="695">
        <v>27202</v>
      </c>
      <c r="F250" s="695">
        <v>27202</v>
      </c>
      <c r="G250" s="696">
        <f t="shared" si="16"/>
        <v>1</v>
      </c>
    </row>
    <row r="251" spans="1:7" ht="12.75">
      <c r="A251" s="1657"/>
      <c r="B251" s="1660"/>
      <c r="C251" s="1661"/>
      <c r="D251" s="694" t="s">
        <v>400</v>
      </c>
      <c r="E251" s="695">
        <v>4132</v>
      </c>
      <c r="F251" s="695">
        <v>4132</v>
      </c>
      <c r="G251" s="696">
        <f t="shared" si="16"/>
        <v>1</v>
      </c>
    </row>
    <row r="252" spans="1:7" ht="12.75">
      <c r="A252" s="1657"/>
      <c r="B252" s="1660"/>
      <c r="C252" s="1661"/>
      <c r="D252" s="694" t="s">
        <v>401</v>
      </c>
      <c r="E252" s="695">
        <v>666</v>
      </c>
      <c r="F252" s="695">
        <v>666</v>
      </c>
      <c r="G252" s="696">
        <f t="shared" si="16"/>
        <v>1</v>
      </c>
    </row>
    <row r="253" spans="1:7" ht="12.75">
      <c r="A253" s="1656">
        <v>900</v>
      </c>
      <c r="B253" s="1662" t="s">
        <v>361</v>
      </c>
      <c r="C253" s="1663"/>
      <c r="D253" s="678"/>
      <c r="E253" s="679">
        <f>SUM(E254,E259,E272,E302,E311)</f>
        <v>215460</v>
      </c>
      <c r="F253" s="679">
        <f>SUM(F254)</f>
        <v>169989</v>
      </c>
      <c r="G253" s="680">
        <f t="shared" si="16"/>
        <v>0.78895850737956</v>
      </c>
    </row>
    <row r="254" spans="1:7" ht="25.5">
      <c r="A254" s="1657"/>
      <c r="B254" s="1664" t="s">
        <v>500</v>
      </c>
      <c r="C254" s="682" t="s">
        <v>501</v>
      </c>
      <c r="D254" s="683"/>
      <c r="E254" s="684">
        <f aca="true" t="shared" si="17" ref="E254:F256">SUM(E255)</f>
        <v>215460</v>
      </c>
      <c r="F254" s="684">
        <f t="shared" si="17"/>
        <v>169989</v>
      </c>
      <c r="G254" s="685">
        <f t="shared" si="16"/>
        <v>0.78895850737956</v>
      </c>
    </row>
    <row r="255" spans="1:7" ht="12.75">
      <c r="A255" s="1657"/>
      <c r="B255" s="1665"/>
      <c r="C255" s="686" t="s">
        <v>549</v>
      </c>
      <c r="D255" s="687"/>
      <c r="E255" s="688">
        <f t="shared" si="17"/>
        <v>215460</v>
      </c>
      <c r="F255" s="688">
        <f t="shared" si="17"/>
        <v>169989</v>
      </c>
      <c r="G255" s="689">
        <f t="shared" si="16"/>
        <v>0.78895850737956</v>
      </c>
    </row>
    <row r="256" spans="1:7" ht="12.75">
      <c r="A256" s="1657"/>
      <c r="B256" s="1665"/>
      <c r="C256" s="690" t="s">
        <v>550</v>
      </c>
      <c r="D256" s="687"/>
      <c r="E256" s="691">
        <f t="shared" si="17"/>
        <v>215460</v>
      </c>
      <c r="F256" s="691">
        <f t="shared" si="17"/>
        <v>169989</v>
      </c>
      <c r="G256" s="692">
        <f t="shared" si="16"/>
        <v>0.78895850737956</v>
      </c>
    </row>
    <row r="257" spans="1:7" ht="26.25" thickBot="1">
      <c r="A257" s="1657"/>
      <c r="B257" s="1665"/>
      <c r="C257" s="697" t="s">
        <v>552</v>
      </c>
      <c r="D257" s="716" t="s">
        <v>408</v>
      </c>
      <c r="E257" s="717">
        <v>215460</v>
      </c>
      <c r="F257" s="717">
        <v>169989</v>
      </c>
      <c r="G257" s="696">
        <f t="shared" si="16"/>
        <v>0.78895850737956</v>
      </c>
    </row>
    <row r="258" spans="1:7" ht="27" customHeight="1" thickBot="1">
      <c r="A258" s="1617" t="s">
        <v>69</v>
      </c>
      <c r="B258" s="1617"/>
      <c r="C258" s="1617"/>
      <c r="D258" s="1617"/>
      <c r="E258" s="669">
        <f>SUM(E6,E91,E99,E111,E138,E155,E167,E172,E179,E187,E245,E253)</f>
        <v>118765332</v>
      </c>
      <c r="F258" s="669">
        <f>SUM(F6,F91,F99,F111,F138,F155,F167,F172,F179,F187,F245,F253)</f>
        <v>114821413</v>
      </c>
      <c r="G258" s="670">
        <f t="shared" si="16"/>
        <v>0.9667923380199872</v>
      </c>
    </row>
    <row r="268" spans="5:8" ht="15.75">
      <c r="E268" s="672" t="s">
        <v>561</v>
      </c>
      <c r="F268" s="681">
        <f>SUM(F10,F18,F45,F103,F119,F142,F149,F159,F191,F220,F249)</f>
        <v>9098421</v>
      </c>
      <c r="G268" s="698">
        <f>8529761.71+568659.89</f>
        <v>9098421.600000001</v>
      </c>
      <c r="H268" s="672">
        <v>1</v>
      </c>
    </row>
    <row r="269" spans="5:8" ht="15.75">
      <c r="E269" s="672" t="s">
        <v>562</v>
      </c>
      <c r="F269" s="681">
        <f>SUM(F14,F23,F56,F84,F90,F98,F107,F115,F127,F131,F135,F152,F163,F171,F176,F186,F197,F225,F257)</f>
        <v>24045586</v>
      </c>
      <c r="G269" s="698">
        <f>23071877.47+973707.61</f>
        <v>24045585.08</v>
      </c>
      <c r="H269" s="672">
        <v>-1</v>
      </c>
    </row>
    <row r="270" spans="5:8" ht="15.75">
      <c r="E270" s="672" t="s">
        <v>563</v>
      </c>
      <c r="F270" s="681">
        <f>SUM(F37,F166,F214,F242)</f>
        <v>21575</v>
      </c>
      <c r="G270" s="698">
        <f>17310.96+4264.17</f>
        <v>21575.129999999997</v>
      </c>
      <c r="H270" s="672" t="s">
        <v>564</v>
      </c>
    </row>
    <row r="271" spans="5:8" ht="15.75">
      <c r="E271" s="672" t="s">
        <v>565</v>
      </c>
      <c r="F271" s="681">
        <f>SUM(F94)</f>
        <v>54063626</v>
      </c>
      <c r="G271" s="698">
        <v>54063625.95</v>
      </c>
      <c r="H271" s="672" t="s">
        <v>564</v>
      </c>
    </row>
    <row r="272" spans="5:8" ht="15.75">
      <c r="E272" s="672" t="s">
        <v>566</v>
      </c>
      <c r="F272" s="681">
        <f>SUM(F39,F78,F86,F137,F182,F216,F244)</f>
        <v>27592205</v>
      </c>
      <c r="G272" s="698">
        <v>27592204.66</v>
      </c>
      <c r="H272" s="672" t="s">
        <v>564</v>
      </c>
    </row>
    <row r="273" spans="6:7" ht="15.75">
      <c r="F273" s="681">
        <f>SUM(F268:F272)</f>
        <v>114821413</v>
      </c>
      <c r="G273" s="698"/>
    </row>
    <row r="274" ht="15.75">
      <c r="F274" s="681"/>
    </row>
  </sheetData>
  <sheetProtection/>
  <mergeCells count="79">
    <mergeCell ref="A1:G1"/>
    <mergeCell ref="A2:A4"/>
    <mergeCell ref="B2:B4"/>
    <mergeCell ref="C2:C4"/>
    <mergeCell ref="D2:D4"/>
    <mergeCell ref="E2:E4"/>
    <mergeCell ref="F2:F4"/>
    <mergeCell ref="G2:G4"/>
    <mergeCell ref="A91:A98"/>
    <mergeCell ref="B91:C91"/>
    <mergeCell ref="B92:B94"/>
    <mergeCell ref="B95:B98"/>
    <mergeCell ref="A6:A90"/>
    <mergeCell ref="B6:C6"/>
    <mergeCell ref="B7:B14"/>
    <mergeCell ref="C10:C13"/>
    <mergeCell ref="B15:B41"/>
    <mergeCell ref="C18:C22"/>
    <mergeCell ref="C23:C36"/>
    <mergeCell ref="C39:C41"/>
    <mergeCell ref="B42:B80"/>
    <mergeCell ref="C45:C55"/>
    <mergeCell ref="C56:C61"/>
    <mergeCell ref="C62:C76"/>
    <mergeCell ref="B116:B123"/>
    <mergeCell ref="C119:C123"/>
    <mergeCell ref="C78:C80"/>
    <mergeCell ref="B81:B86"/>
    <mergeCell ref="B87:B90"/>
    <mergeCell ref="A99:A110"/>
    <mergeCell ref="B99:C99"/>
    <mergeCell ref="B100:B110"/>
    <mergeCell ref="C103:C106"/>
    <mergeCell ref="C107:C110"/>
    <mergeCell ref="A167:A171"/>
    <mergeCell ref="B167:C167"/>
    <mergeCell ref="B168:B171"/>
    <mergeCell ref="B124:B127"/>
    <mergeCell ref="B128:B131"/>
    <mergeCell ref="B132:B137"/>
    <mergeCell ref="A138:A154"/>
    <mergeCell ref="B138:C138"/>
    <mergeCell ref="B139:B145"/>
    <mergeCell ref="C142:C145"/>
    <mergeCell ref="B146:B154"/>
    <mergeCell ref="C149:C151"/>
    <mergeCell ref="C152:C154"/>
    <mergeCell ref="A111:A137"/>
    <mergeCell ref="B111:C111"/>
    <mergeCell ref="B112:B115"/>
    <mergeCell ref="A155:A166"/>
    <mergeCell ref="B155:C155"/>
    <mergeCell ref="B156:B166"/>
    <mergeCell ref="C159:C162"/>
    <mergeCell ref="C163:C165"/>
    <mergeCell ref="A172:A178"/>
    <mergeCell ref="B172:C172"/>
    <mergeCell ref="B173:B178"/>
    <mergeCell ref="C176:C178"/>
    <mergeCell ref="A179:A186"/>
    <mergeCell ref="B179:C179"/>
    <mergeCell ref="B180:B182"/>
    <mergeCell ref="B183:B186"/>
    <mergeCell ref="A187:A244"/>
    <mergeCell ref="B187:C187"/>
    <mergeCell ref="B188:B216"/>
    <mergeCell ref="C191:C196"/>
    <mergeCell ref="C197:C213"/>
    <mergeCell ref="B217:B244"/>
    <mergeCell ref="C220:C224"/>
    <mergeCell ref="C225:C241"/>
    <mergeCell ref="A258:D258"/>
    <mergeCell ref="A245:A252"/>
    <mergeCell ref="B245:C245"/>
    <mergeCell ref="B246:B252"/>
    <mergeCell ref="C249:C252"/>
    <mergeCell ref="A253:A257"/>
    <mergeCell ref="B253:C253"/>
    <mergeCell ref="B254:B257"/>
  </mergeCells>
  <printOptions horizontalCentered="1"/>
  <pageMargins left="0.5905511811023623" right="0" top="0.7874015748031497" bottom="0.7874015748031497" header="0.5118110236220472" footer="0.5118110236220472"/>
  <pageSetup horizontalDpi="600" verticalDpi="600" orientation="portrait" paperSize="9" scale="91" r:id="rId1"/>
  <headerFooter alignWithMargins="0">
    <oddFooter>&amp;CStrona &amp;P z &amp;N</oddFooter>
  </headerFooter>
  <rowBreaks count="3" manualBreakCount="3">
    <brk id="115" max="6" man="1"/>
    <brk id="216" max="6" man="1"/>
    <brk id="25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51"/>
  <sheetViews>
    <sheetView view="pageBreakPreview" zoomScale="75" zoomScaleSheetLayoutView="75" zoomScalePageLayoutView="50" workbookViewId="0" topLeftCell="A1">
      <selection activeCell="L609" sqref="L609"/>
    </sheetView>
  </sheetViews>
  <sheetFormatPr defaultColWidth="9.140625" defaultRowHeight="15"/>
  <cols>
    <col min="1" max="1" width="6.00390625" style="509" bestFit="1" customWidth="1"/>
    <col min="2" max="2" width="9.8515625" style="509" bestFit="1" customWidth="1"/>
    <col min="3" max="3" width="41.57421875" style="22" customWidth="1"/>
    <col min="4" max="4" width="10.00390625" style="22" bestFit="1" customWidth="1"/>
    <col min="5" max="5" width="16.8515625" style="23" customWidth="1"/>
    <col min="6" max="6" width="16.57421875" style="23" customWidth="1"/>
    <col min="7" max="7" width="10.00390625" style="23" bestFit="1" customWidth="1"/>
    <col min="8" max="8" width="15.00390625" style="23" customWidth="1"/>
    <col min="9" max="9" width="15.140625" style="19" customWidth="1"/>
    <col min="10" max="10" width="14.57421875" style="19" customWidth="1"/>
    <col min="11" max="11" width="14.7109375" style="19" customWidth="1"/>
    <col min="12" max="12" width="58.8515625" style="19" customWidth="1"/>
    <col min="13" max="16384" width="9.140625" style="18" customWidth="1"/>
  </cols>
  <sheetData>
    <row r="1" ht="7.5" customHeight="1"/>
    <row r="2" spans="1:12" ht="35.25" customHeight="1">
      <c r="A2" s="1188" t="s">
        <v>567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</row>
    <row r="3" spans="1:12" ht="18" customHeight="1" thickBot="1">
      <c r="A3" s="1714"/>
      <c r="B3" s="1714"/>
      <c r="C3" s="149"/>
      <c r="D3" s="149"/>
      <c r="E3" s="149"/>
      <c r="F3" s="149"/>
      <c r="G3" s="149"/>
      <c r="H3" s="149"/>
      <c r="I3" s="510"/>
      <c r="J3" s="510"/>
      <c r="K3" s="510"/>
      <c r="L3" s="511" t="s">
        <v>44</v>
      </c>
    </row>
    <row r="4" spans="1:12" ht="15.75" customHeight="1" thickBot="1">
      <c r="A4" s="1715" t="s">
        <v>0</v>
      </c>
      <c r="B4" s="1716" t="s">
        <v>1</v>
      </c>
      <c r="C4" s="1719" t="s">
        <v>60</v>
      </c>
      <c r="D4" s="1722" t="s">
        <v>11</v>
      </c>
      <c r="E4" s="1723" t="s">
        <v>517</v>
      </c>
      <c r="F4" s="1724"/>
      <c r="G4" s="1722" t="s">
        <v>11</v>
      </c>
      <c r="H4" s="1727" t="s">
        <v>61</v>
      </c>
      <c r="I4" s="1728"/>
      <c r="J4" s="1728"/>
      <c r="K4" s="1728"/>
      <c r="L4" s="1715" t="s">
        <v>568</v>
      </c>
    </row>
    <row r="5" spans="1:12" ht="18" customHeight="1" thickBot="1">
      <c r="A5" s="1715"/>
      <c r="B5" s="1717"/>
      <c r="C5" s="1720"/>
      <c r="D5" s="1722"/>
      <c r="E5" s="1725"/>
      <c r="F5" s="1726"/>
      <c r="G5" s="1722"/>
      <c r="H5" s="1719" t="s">
        <v>63</v>
      </c>
      <c r="I5" s="1719" t="s">
        <v>64</v>
      </c>
      <c r="J5" s="1727" t="s">
        <v>78</v>
      </c>
      <c r="K5" s="1728"/>
      <c r="L5" s="1715"/>
    </row>
    <row r="6" spans="1:12" ht="30" customHeight="1" thickBot="1">
      <c r="A6" s="1715"/>
      <c r="B6" s="1718"/>
      <c r="C6" s="1721"/>
      <c r="D6" s="1722"/>
      <c r="E6" s="722" t="s">
        <v>63</v>
      </c>
      <c r="F6" s="720" t="s">
        <v>64</v>
      </c>
      <c r="G6" s="1722"/>
      <c r="H6" s="1721"/>
      <c r="I6" s="1721"/>
      <c r="J6" s="721" t="s">
        <v>65</v>
      </c>
      <c r="K6" s="723" t="s">
        <v>66</v>
      </c>
      <c r="L6" s="1715"/>
    </row>
    <row r="7" spans="1:12" s="24" customFormat="1" ht="30" customHeight="1">
      <c r="A7" s="724" t="s">
        <v>7</v>
      </c>
      <c r="B7" s="725"/>
      <c r="C7" s="726" t="s">
        <v>67</v>
      </c>
      <c r="D7" s="727"/>
      <c r="E7" s="728">
        <f>SUM(E8)</f>
        <v>9000000</v>
      </c>
      <c r="F7" s="728">
        <f>SUM(F8)</f>
        <v>9138604</v>
      </c>
      <c r="G7" s="729"/>
      <c r="H7" s="728">
        <f>SUM(H8)</f>
        <v>10125860</v>
      </c>
      <c r="I7" s="728">
        <f>SUM(I8)</f>
        <v>10050115</v>
      </c>
      <c r="J7" s="728">
        <f>SUM(J8)</f>
        <v>3430776</v>
      </c>
      <c r="K7" s="730">
        <f>SUM(K8)</f>
        <v>6619339</v>
      </c>
      <c r="L7" s="1701" t="s">
        <v>569</v>
      </c>
    </row>
    <row r="8" spans="1:12" s="27" customFormat="1" ht="31.5" customHeight="1">
      <c r="A8" s="1702"/>
      <c r="B8" s="731" t="s">
        <v>12</v>
      </c>
      <c r="C8" s="732" t="s">
        <v>570</v>
      </c>
      <c r="D8" s="733"/>
      <c r="E8" s="734">
        <f>SUM(E9:E14)</f>
        <v>9000000</v>
      </c>
      <c r="F8" s="734">
        <f>SUM(F9:F14)</f>
        <v>9138604</v>
      </c>
      <c r="G8" s="733"/>
      <c r="H8" s="734">
        <f>SUM(H9:H14)</f>
        <v>10125860</v>
      </c>
      <c r="I8" s="734">
        <f>SUM(I9:I14)</f>
        <v>10050115</v>
      </c>
      <c r="J8" s="734">
        <f>SUM(J9:J14)</f>
        <v>3430776</v>
      </c>
      <c r="K8" s="735">
        <f>SUM(K9:K14)</f>
        <v>6619339</v>
      </c>
      <c r="L8" s="1693"/>
    </row>
    <row r="9" spans="1:12" s="27" customFormat="1" ht="14.25">
      <c r="A9" s="1703"/>
      <c r="B9" s="1695"/>
      <c r="C9" s="1705"/>
      <c r="D9" s="736" t="s">
        <v>127</v>
      </c>
      <c r="E9" s="737">
        <v>9000000</v>
      </c>
      <c r="F9" s="737">
        <v>9077784</v>
      </c>
      <c r="G9" s="736" t="s">
        <v>30</v>
      </c>
      <c r="H9" s="738">
        <v>3391340</v>
      </c>
      <c r="I9" s="44">
        <v>3364876</v>
      </c>
      <c r="J9" s="45">
        <f>SUM(I9)</f>
        <v>3364876</v>
      </c>
      <c r="K9" s="53">
        <v>0</v>
      </c>
      <c r="L9" s="1693"/>
    </row>
    <row r="10" spans="1:12" s="27" customFormat="1" ht="14.25">
      <c r="A10" s="1703"/>
      <c r="B10" s="1696"/>
      <c r="C10" s="1706"/>
      <c r="D10" s="739" t="s">
        <v>129</v>
      </c>
      <c r="E10" s="737">
        <v>0</v>
      </c>
      <c r="F10" s="737">
        <v>60820</v>
      </c>
      <c r="G10" s="736" t="s">
        <v>31</v>
      </c>
      <c r="H10" s="738">
        <v>5900</v>
      </c>
      <c r="I10" s="44">
        <v>5900</v>
      </c>
      <c r="J10" s="45">
        <f>SUM(I10)</f>
        <v>5900</v>
      </c>
      <c r="K10" s="53">
        <v>0</v>
      </c>
      <c r="L10" s="1693"/>
    </row>
    <row r="11" spans="1:12" s="27" customFormat="1" ht="14.25">
      <c r="A11" s="1703"/>
      <c r="B11" s="1696"/>
      <c r="C11" s="1706"/>
      <c r="D11" s="739"/>
      <c r="E11" s="737">
        <v>0</v>
      </c>
      <c r="F11" s="737">
        <v>0</v>
      </c>
      <c r="G11" s="736" t="s">
        <v>404</v>
      </c>
      <c r="H11" s="738">
        <v>60000</v>
      </c>
      <c r="I11" s="44">
        <v>60000</v>
      </c>
      <c r="J11" s="45">
        <f>I11</f>
        <v>60000</v>
      </c>
      <c r="K11" s="53">
        <v>0</v>
      </c>
      <c r="L11" s="1693"/>
    </row>
    <row r="12" spans="1:12" s="27" customFormat="1" ht="14.25">
      <c r="A12" s="1703"/>
      <c r="B12" s="1696"/>
      <c r="C12" s="1706"/>
      <c r="D12" s="739"/>
      <c r="E12" s="737">
        <v>0</v>
      </c>
      <c r="F12" s="737">
        <v>0</v>
      </c>
      <c r="G12" s="736" t="s">
        <v>421</v>
      </c>
      <c r="H12" s="738">
        <v>70100</v>
      </c>
      <c r="I12" s="44">
        <v>62751</v>
      </c>
      <c r="J12" s="45">
        <v>0</v>
      </c>
      <c r="K12" s="53">
        <f>SUM(I12)</f>
        <v>62751</v>
      </c>
      <c r="L12" s="1693"/>
    </row>
    <row r="13" spans="1:12" s="27" customFormat="1" ht="14.25">
      <c r="A13" s="1703"/>
      <c r="B13" s="1696"/>
      <c r="C13" s="1706"/>
      <c r="D13" s="739"/>
      <c r="E13" s="737">
        <v>0</v>
      </c>
      <c r="F13" s="737">
        <v>0</v>
      </c>
      <c r="G13" s="736" t="s">
        <v>32</v>
      </c>
      <c r="H13" s="738">
        <v>6565020</v>
      </c>
      <c r="I13" s="44">
        <v>6523686</v>
      </c>
      <c r="J13" s="45">
        <v>0</v>
      </c>
      <c r="K13" s="53">
        <f>SUM(I13)</f>
        <v>6523686</v>
      </c>
      <c r="L13" s="1693"/>
    </row>
    <row r="14" spans="1:12" s="27" customFormat="1" ht="14.25">
      <c r="A14" s="1704"/>
      <c r="B14" s="1697"/>
      <c r="C14" s="1707"/>
      <c r="D14" s="739"/>
      <c r="E14" s="737">
        <v>0</v>
      </c>
      <c r="F14" s="737">
        <v>0</v>
      </c>
      <c r="G14" s="736" t="s">
        <v>36</v>
      </c>
      <c r="H14" s="738">
        <v>33500</v>
      </c>
      <c r="I14" s="44">
        <v>32902</v>
      </c>
      <c r="J14" s="45">
        <v>0</v>
      </c>
      <c r="K14" s="53">
        <f>SUM(I14)</f>
        <v>32902</v>
      </c>
      <c r="L14" s="1694"/>
    </row>
    <row r="15" spans="1:12" ht="75">
      <c r="A15" s="740" t="s">
        <v>571</v>
      </c>
      <c r="B15" s="741"/>
      <c r="C15" s="742" t="s">
        <v>572</v>
      </c>
      <c r="D15" s="743"/>
      <c r="E15" s="744">
        <f>SUM(E16)</f>
        <v>524700</v>
      </c>
      <c r="F15" s="744">
        <f aca="true" t="shared" si="0" ref="F15:K15">SUM(F16)</f>
        <v>472900</v>
      </c>
      <c r="G15" s="744"/>
      <c r="H15" s="744">
        <f>SUM(H16)</f>
        <v>0</v>
      </c>
      <c r="I15" s="744">
        <f t="shared" si="0"/>
        <v>0</v>
      </c>
      <c r="J15" s="744">
        <f t="shared" si="0"/>
        <v>0</v>
      </c>
      <c r="K15" s="745">
        <f t="shared" si="0"/>
        <v>0</v>
      </c>
      <c r="L15" s="1688" t="s">
        <v>573</v>
      </c>
    </row>
    <row r="16" spans="1:12" s="27" customFormat="1" ht="51" customHeight="1">
      <c r="A16" s="1685"/>
      <c r="B16" s="746" t="s">
        <v>574</v>
      </c>
      <c r="C16" s="747" t="s">
        <v>252</v>
      </c>
      <c r="D16" s="748"/>
      <c r="E16" s="734">
        <f>SUM(E17:E17)</f>
        <v>524700</v>
      </c>
      <c r="F16" s="734">
        <f>SUM(F17:F17)</f>
        <v>472900</v>
      </c>
      <c r="G16" s="734"/>
      <c r="H16" s="734">
        <f>SUM(H17:H17)</f>
        <v>0</v>
      </c>
      <c r="I16" s="734">
        <f>SUM(I17:I17)</f>
        <v>0</v>
      </c>
      <c r="J16" s="734">
        <f>SUM(J17:J17)</f>
        <v>0</v>
      </c>
      <c r="K16" s="735">
        <f>SUM(K17:K17)</f>
        <v>0</v>
      </c>
      <c r="L16" s="1693"/>
    </row>
    <row r="17" spans="1:12" s="27" customFormat="1" ht="14.25" customHeight="1">
      <c r="A17" s="1686"/>
      <c r="B17" s="749"/>
      <c r="C17" s="750"/>
      <c r="D17" s="739" t="s">
        <v>254</v>
      </c>
      <c r="E17" s="751">
        <v>524700</v>
      </c>
      <c r="F17" s="751">
        <v>472900</v>
      </c>
      <c r="G17" s="739"/>
      <c r="H17" s="752">
        <v>0</v>
      </c>
      <c r="I17" s="753">
        <v>0</v>
      </c>
      <c r="J17" s="754">
        <v>0</v>
      </c>
      <c r="K17" s="755">
        <v>0</v>
      </c>
      <c r="L17" s="1693"/>
    </row>
    <row r="18" spans="1:12" ht="30" customHeight="1">
      <c r="A18" s="740" t="s">
        <v>25</v>
      </c>
      <c r="B18" s="741"/>
      <c r="C18" s="756" t="s">
        <v>56</v>
      </c>
      <c r="D18" s="757"/>
      <c r="E18" s="758">
        <f>SUM(E19)</f>
        <v>0</v>
      </c>
      <c r="F18" s="758">
        <f>SUM(F19)</f>
        <v>1439</v>
      </c>
      <c r="G18" s="758"/>
      <c r="H18" s="758">
        <f>SUM(H19)</f>
        <v>227361</v>
      </c>
      <c r="I18" s="758">
        <f>SUM(I19)</f>
        <v>211749</v>
      </c>
      <c r="J18" s="758">
        <f>SUM(J19)</f>
        <v>211749</v>
      </c>
      <c r="K18" s="759">
        <f>SUM(K19)</f>
        <v>0</v>
      </c>
      <c r="L18" s="1693"/>
    </row>
    <row r="19" spans="1:12" s="27" customFormat="1" ht="24.75" customHeight="1">
      <c r="A19" s="1708"/>
      <c r="B19" s="746" t="s">
        <v>483</v>
      </c>
      <c r="C19" s="747" t="s">
        <v>575</v>
      </c>
      <c r="D19" s="746"/>
      <c r="E19" s="760">
        <f>SUM(E20:E22)</f>
        <v>0</v>
      </c>
      <c r="F19" s="760">
        <f>SUM(F20)</f>
        <v>1439</v>
      </c>
      <c r="G19" s="746"/>
      <c r="H19" s="734">
        <f>SUM(H20:H22)</f>
        <v>227361</v>
      </c>
      <c r="I19" s="761">
        <f>SUM(I20:I22)</f>
        <v>211749</v>
      </c>
      <c r="J19" s="762">
        <f>I19</f>
        <v>211749</v>
      </c>
      <c r="K19" s="763">
        <f>SUM(K20)</f>
        <v>0</v>
      </c>
      <c r="L19" s="1693"/>
    </row>
    <row r="20" spans="1:12" s="19" customFormat="1" ht="14.25" customHeight="1">
      <c r="A20" s="1709"/>
      <c r="B20" s="1711"/>
      <c r="C20" s="1690"/>
      <c r="D20" s="739" t="s">
        <v>319</v>
      </c>
      <c r="E20" s="738">
        <v>0</v>
      </c>
      <c r="F20" s="738">
        <v>1439</v>
      </c>
      <c r="G20" s="739" t="s">
        <v>175</v>
      </c>
      <c r="H20" s="738">
        <v>202661</v>
      </c>
      <c r="I20" s="764">
        <v>189876</v>
      </c>
      <c r="J20" s="754">
        <f>I20</f>
        <v>189876</v>
      </c>
      <c r="K20" s="765">
        <v>0</v>
      </c>
      <c r="L20" s="1693"/>
    </row>
    <row r="21" spans="1:12" s="19" customFormat="1" ht="15" customHeight="1">
      <c r="A21" s="1709"/>
      <c r="B21" s="1712"/>
      <c r="C21" s="1691"/>
      <c r="D21" s="739"/>
      <c r="E21" s="751">
        <v>0</v>
      </c>
      <c r="F21" s="751">
        <v>0</v>
      </c>
      <c r="G21" s="739" t="s">
        <v>404</v>
      </c>
      <c r="H21" s="751">
        <v>22000</v>
      </c>
      <c r="I21" s="753">
        <v>20873</v>
      </c>
      <c r="J21" s="754">
        <f>I21</f>
        <v>20873</v>
      </c>
      <c r="K21" s="755">
        <v>0</v>
      </c>
      <c r="L21" s="1693"/>
    </row>
    <row r="22" spans="1:12" s="19" customFormat="1" ht="15" customHeight="1">
      <c r="A22" s="1710"/>
      <c r="B22" s="1713"/>
      <c r="C22" s="1692"/>
      <c r="D22" s="739"/>
      <c r="E22" s="751">
        <v>0</v>
      </c>
      <c r="F22" s="751">
        <v>0</v>
      </c>
      <c r="G22" s="739" t="s">
        <v>408</v>
      </c>
      <c r="H22" s="751">
        <v>2700</v>
      </c>
      <c r="I22" s="753">
        <v>1000</v>
      </c>
      <c r="J22" s="754">
        <f>I22</f>
        <v>1000</v>
      </c>
      <c r="K22" s="755">
        <v>0</v>
      </c>
      <c r="L22" s="1693"/>
    </row>
    <row r="23" spans="1:12" s="19" customFormat="1" ht="30" customHeight="1">
      <c r="A23" s="740" t="s">
        <v>27</v>
      </c>
      <c r="B23" s="741"/>
      <c r="C23" s="756" t="s">
        <v>57</v>
      </c>
      <c r="D23" s="766"/>
      <c r="E23" s="744">
        <f>SUM(E24,E26)</f>
        <v>0</v>
      </c>
      <c r="F23" s="744">
        <f>SUM(F24,F26)</f>
        <v>200</v>
      </c>
      <c r="G23" s="766"/>
      <c r="H23" s="744">
        <f>SUM(H24,H26)</f>
        <v>297339</v>
      </c>
      <c r="I23" s="744">
        <f>SUM(I24,I26)</f>
        <v>93700</v>
      </c>
      <c r="J23" s="744">
        <f>SUM(J24,J26)</f>
        <v>93700</v>
      </c>
      <c r="K23" s="745">
        <f>SUM(K24,K26)</f>
        <v>0</v>
      </c>
      <c r="L23" s="1693"/>
    </row>
    <row r="24" spans="1:12" s="19" customFormat="1" ht="30.75" customHeight="1">
      <c r="A24" s="1708"/>
      <c r="B24" s="746" t="s">
        <v>486</v>
      </c>
      <c r="C24" s="747" t="s">
        <v>323</v>
      </c>
      <c r="D24" s="746"/>
      <c r="E24" s="760">
        <f>SUM(E25)</f>
        <v>0</v>
      </c>
      <c r="F24" s="760">
        <f>SUM(F25)</f>
        <v>200</v>
      </c>
      <c r="G24" s="746"/>
      <c r="H24" s="760">
        <f>H25</f>
        <v>150000</v>
      </c>
      <c r="I24" s="760">
        <f>I25</f>
        <v>93700</v>
      </c>
      <c r="J24" s="760">
        <f>J25</f>
        <v>93700</v>
      </c>
      <c r="K24" s="767">
        <f>K25</f>
        <v>0</v>
      </c>
      <c r="L24" s="1693"/>
    </row>
    <row r="25" spans="1:12" s="19" customFormat="1" ht="15" customHeight="1">
      <c r="A25" s="1709"/>
      <c r="B25" s="739"/>
      <c r="C25" s="768"/>
      <c r="D25" s="739" t="s">
        <v>319</v>
      </c>
      <c r="E25" s="751">
        <v>0</v>
      </c>
      <c r="F25" s="751">
        <v>200</v>
      </c>
      <c r="G25" s="739" t="s">
        <v>175</v>
      </c>
      <c r="H25" s="751">
        <v>150000</v>
      </c>
      <c r="I25" s="769">
        <v>93700</v>
      </c>
      <c r="J25" s="770">
        <f>I25</f>
        <v>93700</v>
      </c>
      <c r="K25" s="771">
        <v>0</v>
      </c>
      <c r="L25" s="1693"/>
    </row>
    <row r="26" spans="1:12" s="19" customFormat="1" ht="23.25" customHeight="1">
      <c r="A26" s="1709"/>
      <c r="B26" s="746" t="s">
        <v>490</v>
      </c>
      <c r="C26" s="747" t="s">
        <v>491</v>
      </c>
      <c r="D26" s="746"/>
      <c r="E26" s="760">
        <f>SUM(E27:E27)</f>
        <v>0</v>
      </c>
      <c r="F26" s="760">
        <f>SUM(F27:F27)</f>
        <v>0</v>
      </c>
      <c r="G26" s="746"/>
      <c r="H26" s="760">
        <f>SUM(H27:H27)</f>
        <v>147339</v>
      </c>
      <c r="I26" s="760">
        <f>SUM(I27:I27)</f>
        <v>0</v>
      </c>
      <c r="J26" s="760">
        <f>SUM(J27:J27)</f>
        <v>0</v>
      </c>
      <c r="K26" s="767">
        <f>SUM(K27:K27)</f>
        <v>0</v>
      </c>
      <c r="L26" s="1693"/>
    </row>
    <row r="27" spans="1:12" s="19" customFormat="1" ht="15" customHeight="1">
      <c r="A27" s="1709"/>
      <c r="B27" s="772"/>
      <c r="C27" s="773"/>
      <c r="D27" s="739"/>
      <c r="E27" s="751">
        <v>0</v>
      </c>
      <c r="F27" s="751">
        <v>0</v>
      </c>
      <c r="G27" s="739" t="s">
        <v>482</v>
      </c>
      <c r="H27" s="751">
        <v>147339</v>
      </c>
      <c r="I27" s="769">
        <v>0</v>
      </c>
      <c r="J27" s="770">
        <v>0</v>
      </c>
      <c r="K27" s="771">
        <v>0</v>
      </c>
      <c r="L27" s="1693"/>
    </row>
    <row r="28" spans="1:12" s="21" customFormat="1" ht="30" customHeight="1">
      <c r="A28" s="740" t="s">
        <v>496</v>
      </c>
      <c r="B28" s="766"/>
      <c r="C28" s="756" t="s">
        <v>361</v>
      </c>
      <c r="D28" s="774"/>
      <c r="E28" s="744">
        <f>SUM(E29,E37,E41)</f>
        <v>760527</v>
      </c>
      <c r="F28" s="744">
        <f>SUM(F29,F37,F41)</f>
        <v>774629</v>
      </c>
      <c r="G28" s="744"/>
      <c r="H28" s="744">
        <f>SUM(H29,H35,H37,H41)</f>
        <v>760527</v>
      </c>
      <c r="I28" s="744">
        <f>SUM(I29,I35,I37,I41)</f>
        <v>747337</v>
      </c>
      <c r="J28" s="744">
        <f>SUM(J29,J35,J37,J41)</f>
        <v>635690</v>
      </c>
      <c r="K28" s="744">
        <f>SUM(K29,K35,K37,K41)</f>
        <v>111647</v>
      </c>
      <c r="L28" s="775"/>
    </row>
    <row r="29" spans="1:12" s="27" customFormat="1" ht="45">
      <c r="A29" s="1685"/>
      <c r="B29" s="746" t="s">
        <v>498</v>
      </c>
      <c r="C29" s="747" t="s">
        <v>367</v>
      </c>
      <c r="D29" s="746"/>
      <c r="E29" s="734">
        <f>SUM(E30:E34)</f>
        <v>755000</v>
      </c>
      <c r="F29" s="734">
        <f>SUM(F30:F34)</f>
        <v>767496</v>
      </c>
      <c r="G29" s="734"/>
      <c r="H29" s="734">
        <f>SUM(H30:H34)</f>
        <v>753538</v>
      </c>
      <c r="I29" s="734">
        <f>SUM(I30:I34)</f>
        <v>743875</v>
      </c>
      <c r="J29" s="734">
        <f>SUM(J30:J34)</f>
        <v>633690</v>
      </c>
      <c r="K29" s="735">
        <f>SUM(K30:K34)</f>
        <v>110185</v>
      </c>
      <c r="L29" s="1688" t="s">
        <v>576</v>
      </c>
    </row>
    <row r="30" spans="1:12" s="19" customFormat="1" ht="14.25" customHeight="1">
      <c r="A30" s="1686"/>
      <c r="B30" s="776"/>
      <c r="C30" s="1690"/>
      <c r="D30" s="777" t="s">
        <v>177</v>
      </c>
      <c r="E30" s="43">
        <v>3000</v>
      </c>
      <c r="F30" s="43">
        <v>3646</v>
      </c>
      <c r="G30" s="777" t="s">
        <v>398</v>
      </c>
      <c r="H30" s="43">
        <v>526580</v>
      </c>
      <c r="I30" s="764">
        <v>526580</v>
      </c>
      <c r="J30" s="778">
        <f>I30</f>
        <v>526580</v>
      </c>
      <c r="K30" s="765">
        <v>0</v>
      </c>
      <c r="L30" s="1689"/>
    </row>
    <row r="31" spans="1:12" s="19" customFormat="1" ht="15" customHeight="1">
      <c r="A31" s="1686"/>
      <c r="B31" s="779"/>
      <c r="C31" s="1691"/>
      <c r="D31" s="736" t="s">
        <v>112</v>
      </c>
      <c r="E31" s="738">
        <v>2000</v>
      </c>
      <c r="F31" s="780">
        <v>78</v>
      </c>
      <c r="G31" s="736" t="s">
        <v>400</v>
      </c>
      <c r="H31" s="738">
        <v>90519</v>
      </c>
      <c r="I31" s="753">
        <v>90519</v>
      </c>
      <c r="J31" s="754">
        <f>I31</f>
        <v>90519</v>
      </c>
      <c r="K31" s="755">
        <v>0</v>
      </c>
      <c r="L31" s="1689"/>
    </row>
    <row r="32" spans="1:12" s="19" customFormat="1" ht="15" customHeight="1">
      <c r="A32" s="1686"/>
      <c r="B32" s="779"/>
      <c r="C32" s="1691"/>
      <c r="D32" s="736" t="s">
        <v>127</v>
      </c>
      <c r="E32" s="738">
        <v>750000</v>
      </c>
      <c r="F32" s="738">
        <v>763772</v>
      </c>
      <c r="G32" s="736" t="s">
        <v>401</v>
      </c>
      <c r="H32" s="738">
        <v>12901</v>
      </c>
      <c r="I32" s="753">
        <v>12901</v>
      </c>
      <c r="J32" s="754">
        <f>I32</f>
        <v>12901</v>
      </c>
      <c r="K32" s="755">
        <v>0</v>
      </c>
      <c r="L32" s="1689"/>
    </row>
    <row r="33" spans="1:12" s="19" customFormat="1" ht="15" customHeight="1">
      <c r="A33" s="1686"/>
      <c r="B33" s="779"/>
      <c r="C33" s="1691"/>
      <c r="D33" s="736"/>
      <c r="E33" s="738">
        <v>0</v>
      </c>
      <c r="F33" s="738">
        <v>0</v>
      </c>
      <c r="G33" s="736" t="s">
        <v>404</v>
      </c>
      <c r="H33" s="738">
        <v>3690</v>
      </c>
      <c r="I33" s="753">
        <v>3690</v>
      </c>
      <c r="J33" s="754">
        <f>I33</f>
        <v>3690</v>
      </c>
      <c r="K33" s="755">
        <v>0</v>
      </c>
      <c r="L33" s="1689"/>
    </row>
    <row r="34" spans="1:12" s="19" customFormat="1" ht="15" customHeight="1">
      <c r="A34" s="1686"/>
      <c r="B34" s="779"/>
      <c r="C34" s="1692"/>
      <c r="D34" s="736"/>
      <c r="E34" s="738">
        <v>0</v>
      </c>
      <c r="F34" s="738">
        <v>0</v>
      </c>
      <c r="G34" s="736" t="s">
        <v>421</v>
      </c>
      <c r="H34" s="738">
        <v>119848</v>
      </c>
      <c r="I34" s="753">
        <v>110185</v>
      </c>
      <c r="J34" s="754">
        <v>0</v>
      </c>
      <c r="K34" s="755">
        <f>SUM(I34)</f>
        <v>110185</v>
      </c>
      <c r="L34" s="1689"/>
    </row>
    <row r="35" spans="1:12" s="19" customFormat="1" ht="30">
      <c r="A35" s="1686"/>
      <c r="B35" s="1145" t="s">
        <v>497</v>
      </c>
      <c r="C35" s="1146" t="s">
        <v>363</v>
      </c>
      <c r="D35" s="1147"/>
      <c r="E35" s="1148"/>
      <c r="F35" s="1148"/>
      <c r="G35" s="1149"/>
      <c r="H35" s="1150">
        <f>SUM(H36)</f>
        <v>1462</v>
      </c>
      <c r="I35" s="1150">
        <f>SUM(I36)</f>
        <v>1462</v>
      </c>
      <c r="J35" s="1150">
        <f>SUM(J36)</f>
        <v>0</v>
      </c>
      <c r="K35" s="1150">
        <f>SUM(K36)</f>
        <v>1462</v>
      </c>
      <c r="L35" s="1092"/>
    </row>
    <row r="36" spans="1:12" s="19" customFormat="1" ht="15" customHeight="1">
      <c r="A36" s="1686"/>
      <c r="B36" s="1151"/>
      <c r="C36" s="1152"/>
      <c r="D36" s="1147"/>
      <c r="E36" s="1148"/>
      <c r="F36" s="1148"/>
      <c r="G36" s="1149" t="s">
        <v>425</v>
      </c>
      <c r="H36" s="1148">
        <v>1462</v>
      </c>
      <c r="I36" s="1153">
        <v>1462</v>
      </c>
      <c r="J36" s="1154">
        <v>0</v>
      </c>
      <c r="K36" s="1155">
        <v>1462</v>
      </c>
      <c r="L36" s="1156"/>
    </row>
    <row r="37" spans="1:12" s="29" customFormat="1" ht="45">
      <c r="A37" s="1686"/>
      <c r="B37" s="731" t="s">
        <v>499</v>
      </c>
      <c r="C37" s="781" t="s">
        <v>371</v>
      </c>
      <c r="D37" s="731"/>
      <c r="E37" s="734">
        <f>SUM(E38:E40)</f>
        <v>2000</v>
      </c>
      <c r="F37" s="734">
        <f>SUM(F38:F40)</f>
        <v>2786</v>
      </c>
      <c r="G37" s="734"/>
      <c r="H37" s="734">
        <f>SUM(H38:H40)</f>
        <v>2000</v>
      </c>
      <c r="I37" s="734">
        <f>SUM(I38:I40)</f>
        <v>2000</v>
      </c>
      <c r="J37" s="734">
        <f>SUM(J38:J40)</f>
        <v>2000</v>
      </c>
      <c r="K37" s="735">
        <f>SUM(K38:K40)</f>
        <v>0</v>
      </c>
      <c r="L37" s="1688" t="s">
        <v>577</v>
      </c>
    </row>
    <row r="38" spans="1:12" s="30" customFormat="1" ht="14.25" customHeight="1">
      <c r="A38" s="1686"/>
      <c r="B38" s="1695"/>
      <c r="C38" s="1698"/>
      <c r="D38" s="739" t="s">
        <v>373</v>
      </c>
      <c r="E38" s="738">
        <v>2000</v>
      </c>
      <c r="F38" s="738">
        <v>2786</v>
      </c>
      <c r="G38" s="739" t="s">
        <v>398</v>
      </c>
      <c r="H38" s="738">
        <v>1672</v>
      </c>
      <c r="I38" s="751">
        <v>1672</v>
      </c>
      <c r="J38" s="751">
        <f>SUM(I38)</f>
        <v>1672</v>
      </c>
      <c r="K38" s="782">
        <v>0</v>
      </c>
      <c r="L38" s="1693"/>
    </row>
    <row r="39" spans="1:12" s="30" customFormat="1" ht="14.25" customHeight="1">
      <c r="A39" s="1686"/>
      <c r="B39" s="1696"/>
      <c r="C39" s="1699"/>
      <c r="D39" s="739"/>
      <c r="E39" s="738">
        <v>0</v>
      </c>
      <c r="F39" s="738">
        <v>0</v>
      </c>
      <c r="G39" s="739" t="s">
        <v>400</v>
      </c>
      <c r="H39" s="738">
        <v>287</v>
      </c>
      <c r="I39" s="751">
        <v>287</v>
      </c>
      <c r="J39" s="751">
        <f>SUM(I39)</f>
        <v>287</v>
      </c>
      <c r="K39" s="782">
        <v>0</v>
      </c>
      <c r="L39" s="1693"/>
    </row>
    <row r="40" spans="1:12" s="30" customFormat="1" ht="14.25" customHeight="1">
      <c r="A40" s="1686"/>
      <c r="B40" s="1697"/>
      <c r="C40" s="1700"/>
      <c r="D40" s="739"/>
      <c r="E40" s="738">
        <v>0</v>
      </c>
      <c r="F40" s="738">
        <v>0</v>
      </c>
      <c r="G40" s="739" t="s">
        <v>401</v>
      </c>
      <c r="H40" s="738">
        <v>41</v>
      </c>
      <c r="I40" s="751">
        <v>41</v>
      </c>
      <c r="J40" s="751">
        <f>SUM(I40)</f>
        <v>41</v>
      </c>
      <c r="K40" s="782">
        <v>0</v>
      </c>
      <c r="L40" s="1694"/>
    </row>
    <row r="41" spans="1:12" s="29" customFormat="1" ht="45">
      <c r="A41" s="1686"/>
      <c r="B41" s="746" t="s">
        <v>500</v>
      </c>
      <c r="C41" s="783" t="s">
        <v>501</v>
      </c>
      <c r="D41" s="746"/>
      <c r="E41" s="734">
        <f>SUM(E42)</f>
        <v>3527</v>
      </c>
      <c r="F41" s="734">
        <f>SUM(F42)</f>
        <v>4347</v>
      </c>
      <c r="G41" s="734"/>
      <c r="H41" s="734">
        <f>SUM(H42)</f>
        <v>3527</v>
      </c>
      <c r="I41" s="784">
        <f>SUM(I42)</f>
        <v>0</v>
      </c>
      <c r="J41" s="760">
        <f>SUM(J42)</f>
        <v>0</v>
      </c>
      <c r="K41" s="785">
        <f>SUM(K42)</f>
        <v>0</v>
      </c>
      <c r="L41" s="1688" t="s">
        <v>578</v>
      </c>
    </row>
    <row r="42" spans="1:12" s="30" customFormat="1" ht="15" customHeight="1" thickBot="1">
      <c r="A42" s="1687"/>
      <c r="B42" s="786"/>
      <c r="C42" s="787"/>
      <c r="D42" s="739" t="s">
        <v>175</v>
      </c>
      <c r="E42" s="751">
        <v>3527</v>
      </c>
      <c r="F42" s="751">
        <v>4347</v>
      </c>
      <c r="G42" s="739" t="s">
        <v>408</v>
      </c>
      <c r="H42" s="751">
        <v>3527</v>
      </c>
      <c r="I42" s="751">
        <v>0</v>
      </c>
      <c r="J42" s="751">
        <f>I42</f>
        <v>0</v>
      </c>
      <c r="K42" s="788">
        <v>0</v>
      </c>
      <c r="L42" s="1694"/>
    </row>
    <row r="43" spans="1:12" ht="30.75" customHeight="1" thickBot="1">
      <c r="A43" s="1683" t="s">
        <v>49</v>
      </c>
      <c r="B43" s="1683"/>
      <c r="C43" s="1684"/>
      <c r="D43" s="789"/>
      <c r="E43" s="582">
        <f>SUM(E28,E23,E18,E15,E7)</f>
        <v>10285227</v>
      </c>
      <c r="F43" s="582">
        <f>SUM(F28,F23,F18,F15,F7)</f>
        <v>10387772</v>
      </c>
      <c r="G43" s="582"/>
      <c r="H43" s="582">
        <f>SUM(H28,H23,H18,H15,H7)</f>
        <v>11411087</v>
      </c>
      <c r="I43" s="582">
        <f>SUM(I28,I23,I18,I15,I7)</f>
        <v>11102901</v>
      </c>
      <c r="J43" s="582">
        <f>SUM(J28,J23,J18,J15,J7)</f>
        <v>4371915</v>
      </c>
      <c r="K43" s="582">
        <f>SUM(K28,K23,K18,K15,K7)</f>
        <v>6730986</v>
      </c>
      <c r="L43" s="584"/>
    </row>
    <row r="46" ht="14.25">
      <c r="J46" s="585"/>
    </row>
    <row r="47" ht="14.25">
      <c r="I47" s="585">
        <f>SUM(J43:K43)</f>
        <v>11102901</v>
      </c>
    </row>
    <row r="48" ht="14.25">
      <c r="L48" s="586"/>
    </row>
    <row r="51" ht="14.25">
      <c r="J51" s="585"/>
    </row>
  </sheetData>
  <sheetProtection/>
  <mergeCells count="31"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  <mergeCell ref="H5:H6"/>
    <mergeCell ref="I5:I6"/>
    <mergeCell ref="J5:K5"/>
    <mergeCell ref="L7:L14"/>
    <mergeCell ref="A8:A14"/>
    <mergeCell ref="B9:B14"/>
    <mergeCell ref="C9:C14"/>
    <mergeCell ref="L15:L27"/>
    <mergeCell ref="A16:A17"/>
    <mergeCell ref="A19:A22"/>
    <mergeCell ref="B20:B22"/>
    <mergeCell ref="C20:C22"/>
    <mergeCell ref="A24:A27"/>
    <mergeCell ref="A43:C43"/>
    <mergeCell ref="A29:A42"/>
    <mergeCell ref="L29:L34"/>
    <mergeCell ref="C30:C34"/>
    <mergeCell ref="L37:L40"/>
    <mergeCell ref="B38:B40"/>
    <mergeCell ref="C38:C40"/>
    <mergeCell ref="L41:L42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0" r:id="rId1"/>
  <headerFooter>
    <oddFooter>&amp;CStrona &amp;P z &amp;N</oddFooter>
  </headerFooter>
  <rowBreaks count="1" manualBreakCount="1">
    <brk id="43" max="255" man="1"/>
  </rowBreaks>
  <colBreaks count="1" manualBreakCount="1">
    <brk id="12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SheetLayoutView="100" zoomScalePageLayoutView="0" workbookViewId="0" topLeftCell="A1">
      <selection activeCell="L609" sqref="L609"/>
    </sheetView>
  </sheetViews>
  <sheetFormatPr defaultColWidth="9.140625" defaultRowHeight="15"/>
  <cols>
    <col min="1" max="1" width="4.28125" style="587" customWidth="1"/>
    <col min="2" max="2" width="6.28125" style="587" customWidth="1"/>
    <col min="3" max="3" width="9.57421875" style="587" customWidth="1"/>
    <col min="4" max="4" width="44.00390625" style="587" customWidth="1"/>
    <col min="5" max="8" width="11.57421875" style="587" customWidth="1"/>
    <col min="9" max="16384" width="9.140625" style="588" customWidth="1"/>
  </cols>
  <sheetData>
    <row r="1" spans="2:8" ht="41.25" customHeight="1">
      <c r="B1" s="1736" t="s">
        <v>514</v>
      </c>
      <c r="C1" s="1736"/>
      <c r="D1" s="1736"/>
      <c r="E1" s="1736"/>
      <c r="F1" s="1736"/>
      <c r="G1" s="1736"/>
      <c r="H1" s="1736"/>
    </row>
    <row r="2" spans="2:8" ht="15.75" thickBot="1">
      <c r="B2" s="589"/>
      <c r="C2" s="589"/>
      <c r="D2" s="590"/>
      <c r="E2" s="590"/>
      <c r="F2" s="590"/>
      <c r="G2" s="590"/>
      <c r="H2" s="1167" t="s">
        <v>44</v>
      </c>
    </row>
    <row r="3" spans="1:8" ht="15.75" customHeight="1" thickBot="1">
      <c r="A3" s="1737" t="s">
        <v>515</v>
      </c>
      <c r="B3" s="1738" t="s">
        <v>0</v>
      </c>
      <c r="C3" s="1735" t="s">
        <v>1</v>
      </c>
      <c r="D3" s="1738" t="s">
        <v>516</v>
      </c>
      <c r="E3" s="1738" t="s">
        <v>517</v>
      </c>
      <c r="F3" s="1738"/>
      <c r="G3" s="1738" t="s">
        <v>61</v>
      </c>
      <c r="H3" s="1738"/>
    </row>
    <row r="4" spans="1:8" ht="28.5" customHeight="1" thickBot="1">
      <c r="A4" s="1737"/>
      <c r="B4" s="1738"/>
      <c r="C4" s="1735"/>
      <c r="D4" s="1738"/>
      <c r="E4" s="591" t="s">
        <v>518</v>
      </c>
      <c r="F4" s="592" t="s">
        <v>35</v>
      </c>
      <c r="G4" s="591" t="s">
        <v>518</v>
      </c>
      <c r="H4" s="592" t="s">
        <v>35</v>
      </c>
    </row>
    <row r="5" spans="1:8" s="597" customFormat="1" ht="12" customHeight="1" thickBot="1">
      <c r="A5" s="593">
        <v>1</v>
      </c>
      <c r="B5" s="594">
        <v>2</v>
      </c>
      <c r="C5" s="594">
        <v>3</v>
      </c>
      <c r="D5" s="595">
        <v>4</v>
      </c>
      <c r="E5" s="594">
        <v>5</v>
      </c>
      <c r="F5" s="594">
        <v>6</v>
      </c>
      <c r="G5" s="596">
        <v>7</v>
      </c>
      <c r="H5" s="594">
        <v>8</v>
      </c>
    </row>
    <row r="6" spans="1:12" ht="28.5">
      <c r="A6" s="598">
        <v>1</v>
      </c>
      <c r="B6" s="599">
        <v>801</v>
      </c>
      <c r="C6" s="599">
        <v>80102</v>
      </c>
      <c r="D6" s="600" t="s">
        <v>519</v>
      </c>
      <c r="E6" s="601">
        <v>20050</v>
      </c>
      <c r="F6" s="602">
        <v>10402</v>
      </c>
      <c r="G6" s="603">
        <v>20050</v>
      </c>
      <c r="H6" s="604">
        <v>10402</v>
      </c>
      <c r="I6" s="605"/>
      <c r="J6" s="605"/>
      <c r="K6" s="605"/>
      <c r="L6" s="605"/>
    </row>
    <row r="7" spans="1:8" ht="28.5" customHeight="1">
      <c r="A7" s="606">
        <v>2</v>
      </c>
      <c r="B7" s="607">
        <v>801</v>
      </c>
      <c r="C7" s="607">
        <v>80102</v>
      </c>
      <c r="D7" s="608" t="s">
        <v>520</v>
      </c>
      <c r="E7" s="609">
        <v>4700</v>
      </c>
      <c r="F7" s="610">
        <v>2539</v>
      </c>
      <c r="G7" s="611">
        <v>4700</v>
      </c>
      <c r="H7" s="612">
        <v>2538</v>
      </c>
    </row>
    <row r="8" spans="1:8" ht="15" customHeight="1">
      <c r="A8" s="606">
        <v>3</v>
      </c>
      <c r="B8" s="607">
        <v>801</v>
      </c>
      <c r="C8" s="607">
        <v>80130</v>
      </c>
      <c r="D8" s="613" t="s">
        <v>521</v>
      </c>
      <c r="E8" s="609">
        <v>101000</v>
      </c>
      <c r="F8" s="610">
        <v>35248</v>
      </c>
      <c r="G8" s="611">
        <v>101000</v>
      </c>
      <c r="H8" s="612">
        <v>35248</v>
      </c>
    </row>
    <row r="9" spans="1:8" ht="15" customHeight="1">
      <c r="A9" s="606">
        <v>4</v>
      </c>
      <c r="B9" s="614">
        <v>801</v>
      </c>
      <c r="C9" s="614">
        <v>80130</v>
      </c>
      <c r="D9" s="613" t="s">
        <v>522</v>
      </c>
      <c r="E9" s="609">
        <v>24594</v>
      </c>
      <c r="F9" s="610">
        <v>13252</v>
      </c>
      <c r="G9" s="611">
        <v>24594</v>
      </c>
      <c r="H9" s="612">
        <v>13252</v>
      </c>
    </row>
    <row r="10" spans="1:9" ht="15" customHeight="1">
      <c r="A10" s="606">
        <v>5</v>
      </c>
      <c r="B10" s="614">
        <v>801</v>
      </c>
      <c r="C10" s="614">
        <v>80130</v>
      </c>
      <c r="D10" s="613" t="s">
        <v>523</v>
      </c>
      <c r="E10" s="609">
        <v>9000</v>
      </c>
      <c r="F10" s="610">
        <v>3384</v>
      </c>
      <c r="G10" s="611">
        <v>9000</v>
      </c>
      <c r="H10" s="612">
        <v>3384</v>
      </c>
      <c r="I10" s="615"/>
    </row>
    <row r="11" spans="1:9" ht="15" customHeight="1">
      <c r="A11" s="606">
        <v>6</v>
      </c>
      <c r="B11" s="614">
        <v>801</v>
      </c>
      <c r="C11" s="614">
        <v>80130</v>
      </c>
      <c r="D11" s="608" t="s">
        <v>524</v>
      </c>
      <c r="E11" s="609">
        <v>10500</v>
      </c>
      <c r="F11" s="610">
        <v>5638</v>
      </c>
      <c r="G11" s="611">
        <v>10500</v>
      </c>
      <c r="H11" s="612">
        <v>5638</v>
      </c>
      <c r="I11" s="605"/>
    </row>
    <row r="12" spans="1:8" ht="15" customHeight="1">
      <c r="A12" s="606">
        <v>7</v>
      </c>
      <c r="B12" s="614">
        <v>801</v>
      </c>
      <c r="C12" s="614">
        <v>80130</v>
      </c>
      <c r="D12" s="608" t="s">
        <v>525</v>
      </c>
      <c r="E12" s="609">
        <v>49700</v>
      </c>
      <c r="F12" s="610">
        <v>9019</v>
      </c>
      <c r="G12" s="611">
        <v>49700</v>
      </c>
      <c r="H12" s="612">
        <v>9019</v>
      </c>
    </row>
    <row r="13" spans="1:8" ht="15" customHeight="1">
      <c r="A13" s="606">
        <v>8</v>
      </c>
      <c r="B13" s="614">
        <v>801</v>
      </c>
      <c r="C13" s="614">
        <v>80130</v>
      </c>
      <c r="D13" s="613" t="s">
        <v>526</v>
      </c>
      <c r="E13" s="609">
        <v>47500</v>
      </c>
      <c r="F13" s="610">
        <v>9025</v>
      </c>
      <c r="G13" s="611">
        <v>47500</v>
      </c>
      <c r="H13" s="612">
        <v>9025</v>
      </c>
    </row>
    <row r="14" spans="1:8" ht="15" customHeight="1">
      <c r="A14" s="1729">
        <v>9</v>
      </c>
      <c r="B14" s="614">
        <v>801</v>
      </c>
      <c r="C14" s="614">
        <v>80130</v>
      </c>
      <c r="D14" s="1731" t="s">
        <v>527</v>
      </c>
      <c r="E14" s="609">
        <v>179985</v>
      </c>
      <c r="F14" s="610">
        <v>92071</v>
      </c>
      <c r="G14" s="611">
        <v>179985</v>
      </c>
      <c r="H14" s="612">
        <v>92071</v>
      </c>
    </row>
    <row r="15" spans="1:8" ht="15" customHeight="1">
      <c r="A15" s="1730"/>
      <c r="B15" s="614">
        <v>854</v>
      </c>
      <c r="C15" s="614">
        <v>85410</v>
      </c>
      <c r="D15" s="1731"/>
      <c r="E15" s="609">
        <v>197184</v>
      </c>
      <c r="F15" s="610">
        <v>73005</v>
      </c>
      <c r="G15" s="611">
        <v>197184</v>
      </c>
      <c r="H15" s="612">
        <v>73005</v>
      </c>
    </row>
    <row r="16" spans="1:8" ht="30.75" customHeight="1">
      <c r="A16" s="606">
        <v>10</v>
      </c>
      <c r="B16" s="614">
        <v>801</v>
      </c>
      <c r="C16" s="614">
        <v>80130</v>
      </c>
      <c r="D16" s="608" t="s">
        <v>528</v>
      </c>
      <c r="E16" s="609">
        <v>65762</v>
      </c>
      <c r="F16" s="610">
        <v>24038</v>
      </c>
      <c r="G16" s="611">
        <v>65762</v>
      </c>
      <c r="H16" s="612">
        <v>24038</v>
      </c>
    </row>
    <row r="17" spans="1:8" ht="28.5">
      <c r="A17" s="606">
        <v>11</v>
      </c>
      <c r="B17" s="614">
        <v>801</v>
      </c>
      <c r="C17" s="614">
        <v>80130</v>
      </c>
      <c r="D17" s="608" t="s">
        <v>529</v>
      </c>
      <c r="E17" s="609">
        <v>14541</v>
      </c>
      <c r="F17" s="610">
        <v>9701</v>
      </c>
      <c r="G17" s="611">
        <v>14541</v>
      </c>
      <c r="H17" s="612">
        <v>9701</v>
      </c>
    </row>
    <row r="18" spans="1:8" ht="28.5">
      <c r="A18" s="606">
        <v>12</v>
      </c>
      <c r="B18" s="614">
        <v>801</v>
      </c>
      <c r="C18" s="614">
        <v>80130</v>
      </c>
      <c r="D18" s="608" t="s">
        <v>530</v>
      </c>
      <c r="E18" s="609">
        <v>5612</v>
      </c>
      <c r="F18" s="610">
        <v>1726</v>
      </c>
      <c r="G18" s="611">
        <v>5612</v>
      </c>
      <c r="H18" s="612">
        <v>1726</v>
      </c>
    </row>
    <row r="19" spans="1:8" ht="28.5">
      <c r="A19" s="606">
        <v>13</v>
      </c>
      <c r="B19" s="614">
        <v>801</v>
      </c>
      <c r="C19" s="614">
        <v>80130</v>
      </c>
      <c r="D19" s="608" t="s">
        <v>531</v>
      </c>
      <c r="E19" s="609">
        <v>7945</v>
      </c>
      <c r="F19" s="610">
        <v>1507</v>
      </c>
      <c r="G19" s="611">
        <v>7945</v>
      </c>
      <c r="H19" s="612">
        <v>1483</v>
      </c>
    </row>
    <row r="20" spans="1:8" ht="28.5">
      <c r="A20" s="606">
        <v>14</v>
      </c>
      <c r="B20" s="614">
        <v>801</v>
      </c>
      <c r="C20" s="614">
        <v>80130</v>
      </c>
      <c r="D20" s="608" t="s">
        <v>532</v>
      </c>
      <c r="E20" s="609">
        <v>39677</v>
      </c>
      <c r="F20" s="610">
        <v>14252</v>
      </c>
      <c r="G20" s="611">
        <v>39677</v>
      </c>
      <c r="H20" s="612">
        <v>14252</v>
      </c>
    </row>
    <row r="21" spans="1:8" ht="42.75">
      <c r="A21" s="606">
        <v>15</v>
      </c>
      <c r="B21" s="614">
        <v>801</v>
      </c>
      <c r="C21" s="614">
        <v>80130</v>
      </c>
      <c r="D21" s="608" t="s">
        <v>533</v>
      </c>
      <c r="E21" s="609">
        <v>38473</v>
      </c>
      <c r="F21" s="610">
        <v>7526</v>
      </c>
      <c r="G21" s="611">
        <v>38473</v>
      </c>
      <c r="H21" s="612">
        <v>7526</v>
      </c>
    </row>
    <row r="22" spans="1:8" ht="15" customHeight="1">
      <c r="A22" s="606">
        <v>16</v>
      </c>
      <c r="B22" s="614">
        <v>801</v>
      </c>
      <c r="C22" s="614">
        <v>80130</v>
      </c>
      <c r="D22" s="1732" t="s">
        <v>534</v>
      </c>
      <c r="E22" s="609">
        <v>95569</v>
      </c>
      <c r="F22" s="610">
        <v>57990</v>
      </c>
      <c r="G22" s="611">
        <v>95569</v>
      </c>
      <c r="H22" s="612">
        <v>57863</v>
      </c>
    </row>
    <row r="23" spans="1:8" ht="15" customHeight="1">
      <c r="A23" s="606">
        <v>17</v>
      </c>
      <c r="B23" s="614">
        <v>801</v>
      </c>
      <c r="C23" s="614">
        <v>85410</v>
      </c>
      <c r="D23" s="1732"/>
      <c r="E23" s="609">
        <v>124141</v>
      </c>
      <c r="F23" s="610">
        <v>68234</v>
      </c>
      <c r="G23" s="611">
        <v>124141</v>
      </c>
      <c r="H23" s="612">
        <v>68202</v>
      </c>
    </row>
    <row r="24" spans="1:8" ht="15" customHeight="1">
      <c r="A24" s="606">
        <v>18</v>
      </c>
      <c r="B24" s="614">
        <v>801</v>
      </c>
      <c r="C24" s="614">
        <v>80141</v>
      </c>
      <c r="D24" s="613" t="s">
        <v>535</v>
      </c>
      <c r="E24" s="609">
        <v>38000</v>
      </c>
      <c r="F24" s="610">
        <v>8281</v>
      </c>
      <c r="G24" s="611">
        <v>38000</v>
      </c>
      <c r="H24" s="612">
        <v>8279</v>
      </c>
    </row>
    <row r="25" spans="1:8" ht="30" customHeight="1">
      <c r="A25" s="606">
        <v>19</v>
      </c>
      <c r="B25" s="614">
        <v>801</v>
      </c>
      <c r="C25" s="614">
        <v>80141</v>
      </c>
      <c r="D25" s="608" t="s">
        <v>966</v>
      </c>
      <c r="E25" s="609">
        <v>33168</v>
      </c>
      <c r="F25" s="610">
        <v>32537</v>
      </c>
      <c r="G25" s="611">
        <v>33168</v>
      </c>
      <c r="H25" s="612">
        <v>32530</v>
      </c>
    </row>
    <row r="26" spans="1:8" ht="27.75" customHeight="1">
      <c r="A26" s="606">
        <v>20</v>
      </c>
      <c r="B26" s="614">
        <v>801</v>
      </c>
      <c r="C26" s="614">
        <v>80141</v>
      </c>
      <c r="D26" s="608" t="s">
        <v>965</v>
      </c>
      <c r="E26" s="609">
        <v>10080</v>
      </c>
      <c r="F26" s="610">
        <v>5226</v>
      </c>
      <c r="G26" s="611">
        <v>10080</v>
      </c>
      <c r="H26" s="612">
        <v>5226</v>
      </c>
    </row>
    <row r="27" spans="1:8" ht="28.5">
      <c r="A27" s="606">
        <v>21</v>
      </c>
      <c r="B27" s="614">
        <v>801</v>
      </c>
      <c r="C27" s="614">
        <v>80141</v>
      </c>
      <c r="D27" s="608" t="s">
        <v>955</v>
      </c>
      <c r="E27" s="609">
        <v>6000</v>
      </c>
      <c r="F27" s="610">
        <v>3670</v>
      </c>
      <c r="G27" s="611">
        <v>6000</v>
      </c>
      <c r="H27" s="612">
        <v>3533</v>
      </c>
    </row>
    <row r="28" spans="1:8" ht="28.5">
      <c r="A28" s="606">
        <v>22</v>
      </c>
      <c r="B28" s="614">
        <v>801</v>
      </c>
      <c r="C28" s="614">
        <v>80141</v>
      </c>
      <c r="D28" s="1093" t="s">
        <v>964</v>
      </c>
      <c r="E28" s="609">
        <v>9112</v>
      </c>
      <c r="F28" s="610">
        <v>5417</v>
      </c>
      <c r="G28" s="611">
        <v>9112</v>
      </c>
      <c r="H28" s="612">
        <v>5417</v>
      </c>
    </row>
    <row r="29" spans="1:8" ht="28.5">
      <c r="A29" s="606">
        <v>23</v>
      </c>
      <c r="B29" s="607">
        <v>801</v>
      </c>
      <c r="C29" s="607">
        <v>80141</v>
      </c>
      <c r="D29" s="608" t="s">
        <v>963</v>
      </c>
      <c r="E29" s="609">
        <v>60000</v>
      </c>
      <c r="F29" s="610">
        <v>47602</v>
      </c>
      <c r="G29" s="611">
        <v>60000</v>
      </c>
      <c r="H29" s="612">
        <v>47602</v>
      </c>
    </row>
    <row r="30" spans="1:8" ht="28.5">
      <c r="A30" s="606">
        <v>24</v>
      </c>
      <c r="B30" s="607">
        <v>801</v>
      </c>
      <c r="C30" s="607">
        <v>80141</v>
      </c>
      <c r="D30" s="608" t="s">
        <v>962</v>
      </c>
      <c r="E30" s="609">
        <v>41400</v>
      </c>
      <c r="F30" s="610">
        <v>37213</v>
      </c>
      <c r="G30" s="611">
        <v>41400</v>
      </c>
      <c r="H30" s="612">
        <v>27654</v>
      </c>
    </row>
    <row r="31" spans="1:8" ht="28.5">
      <c r="A31" s="606">
        <v>25</v>
      </c>
      <c r="B31" s="607">
        <v>801</v>
      </c>
      <c r="C31" s="607">
        <v>80141</v>
      </c>
      <c r="D31" s="608" t="s">
        <v>961</v>
      </c>
      <c r="E31" s="609">
        <v>12900</v>
      </c>
      <c r="F31" s="610">
        <v>7464</v>
      </c>
      <c r="G31" s="611">
        <v>12900</v>
      </c>
      <c r="H31" s="612">
        <v>7464</v>
      </c>
    </row>
    <row r="32" spans="1:8" ht="28.5">
      <c r="A32" s="606">
        <v>26</v>
      </c>
      <c r="B32" s="607">
        <v>801</v>
      </c>
      <c r="C32" s="607">
        <v>80141</v>
      </c>
      <c r="D32" s="608" t="s">
        <v>960</v>
      </c>
      <c r="E32" s="609">
        <v>13180</v>
      </c>
      <c r="F32" s="610">
        <v>10099</v>
      </c>
      <c r="G32" s="611">
        <v>13180</v>
      </c>
      <c r="H32" s="612">
        <v>10099</v>
      </c>
    </row>
    <row r="33" spans="1:8" ht="28.5">
      <c r="A33" s="606">
        <v>27</v>
      </c>
      <c r="B33" s="607">
        <v>801</v>
      </c>
      <c r="C33" s="607">
        <v>80146</v>
      </c>
      <c r="D33" s="608" t="s">
        <v>959</v>
      </c>
      <c r="E33" s="609">
        <v>2800000</v>
      </c>
      <c r="F33" s="610">
        <v>2141047</v>
      </c>
      <c r="G33" s="611">
        <v>2800000</v>
      </c>
      <c r="H33" s="612">
        <v>2122834</v>
      </c>
    </row>
    <row r="34" spans="1:8" ht="28.5">
      <c r="A34" s="606">
        <v>28</v>
      </c>
      <c r="B34" s="614">
        <v>801</v>
      </c>
      <c r="C34" s="614">
        <v>80147</v>
      </c>
      <c r="D34" s="608" t="s">
        <v>958</v>
      </c>
      <c r="E34" s="609">
        <v>71000</v>
      </c>
      <c r="F34" s="610">
        <v>57900</v>
      </c>
      <c r="G34" s="611">
        <v>71000</v>
      </c>
      <c r="H34" s="612">
        <v>57812</v>
      </c>
    </row>
    <row r="35" spans="1:8" ht="28.5">
      <c r="A35" s="606">
        <v>29</v>
      </c>
      <c r="B35" s="614">
        <v>801</v>
      </c>
      <c r="C35" s="614">
        <v>80147</v>
      </c>
      <c r="D35" s="1093" t="s">
        <v>957</v>
      </c>
      <c r="E35" s="609">
        <v>44350</v>
      </c>
      <c r="F35" s="610">
        <v>25977</v>
      </c>
      <c r="G35" s="611">
        <v>44350</v>
      </c>
      <c r="H35" s="612">
        <v>24394</v>
      </c>
    </row>
    <row r="36" spans="1:8" ht="28.5">
      <c r="A36" s="606">
        <v>30</v>
      </c>
      <c r="B36" s="614">
        <v>801</v>
      </c>
      <c r="C36" s="614">
        <v>80147</v>
      </c>
      <c r="D36" s="1093" t="s">
        <v>956</v>
      </c>
      <c r="E36" s="609">
        <v>200000</v>
      </c>
      <c r="F36" s="610">
        <v>129866</v>
      </c>
      <c r="G36" s="611">
        <v>200000</v>
      </c>
      <c r="H36" s="612">
        <v>129828</v>
      </c>
    </row>
    <row r="37" spans="1:8" ht="15" customHeight="1" thickBot="1">
      <c r="A37" s="606">
        <v>31</v>
      </c>
      <c r="B37" s="616">
        <v>801</v>
      </c>
      <c r="C37" s="616">
        <v>80147</v>
      </c>
      <c r="D37" s="617" t="s">
        <v>536</v>
      </c>
      <c r="E37" s="618">
        <v>70750</v>
      </c>
      <c r="F37" s="619">
        <v>39998</v>
      </c>
      <c r="G37" s="620">
        <v>70750</v>
      </c>
      <c r="H37" s="621">
        <v>39995</v>
      </c>
    </row>
    <row r="38" spans="1:8" ht="24" customHeight="1" thickBot="1">
      <c r="A38" s="1733" t="s">
        <v>537</v>
      </c>
      <c r="B38" s="1734"/>
      <c r="C38" s="1734"/>
      <c r="D38" s="1735"/>
      <c r="E38" s="622">
        <f>SUM(E6:E37)</f>
        <v>4445873</v>
      </c>
      <c r="F38" s="622">
        <f>SUM(F6:F37)</f>
        <v>2990854</v>
      </c>
      <c r="G38" s="623">
        <f>SUM(G6:G37)</f>
        <v>4445873</v>
      </c>
      <c r="H38" s="622">
        <f>SUM(H6:H37)</f>
        <v>2961040</v>
      </c>
    </row>
    <row r="40" ht="15">
      <c r="H40" s="624"/>
    </row>
    <row r="43" ht="15">
      <c r="H43" s="625"/>
    </row>
    <row r="52" ht="15">
      <c r="H52" s="625"/>
    </row>
  </sheetData>
  <sheetProtection/>
  <mergeCells count="11">
    <mergeCell ref="A14:A15"/>
    <mergeCell ref="D14:D15"/>
    <mergeCell ref="D22:D23"/>
    <mergeCell ref="A38:D38"/>
    <mergeCell ref="B1:H1"/>
    <mergeCell ref="A3:A4"/>
    <mergeCell ref="B3:B4"/>
    <mergeCell ref="C3:C4"/>
    <mergeCell ref="D3:D4"/>
    <mergeCell ref="E3:F3"/>
    <mergeCell ref="G3:H3"/>
  </mergeCells>
  <printOptions/>
  <pageMargins left="0.4724409448818898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view="pageBreakPreview" zoomScale="75" zoomScaleSheetLayoutView="75" zoomScalePageLayoutView="50" workbookViewId="0" topLeftCell="A1">
      <selection activeCell="L609" sqref="L609"/>
    </sheetView>
  </sheetViews>
  <sheetFormatPr defaultColWidth="9.140625" defaultRowHeight="15"/>
  <cols>
    <col min="1" max="1" width="7.421875" style="509" customWidth="1"/>
    <col min="2" max="2" width="9.8515625" style="509" customWidth="1"/>
    <col min="3" max="3" width="32.57421875" style="22" customWidth="1"/>
    <col min="4" max="4" width="10.28125" style="22" customWidth="1"/>
    <col min="5" max="6" width="14.421875" style="23" customWidth="1"/>
    <col min="7" max="7" width="10.57421875" style="23" customWidth="1"/>
    <col min="8" max="8" width="14.421875" style="23" customWidth="1"/>
    <col min="9" max="11" width="14.421875" style="19" customWidth="1"/>
    <col min="12" max="12" width="53.7109375" style="19" customWidth="1"/>
    <col min="13" max="16384" width="9.140625" style="18" customWidth="1"/>
  </cols>
  <sheetData>
    <row r="1" ht="23.25" customHeight="1"/>
    <row r="2" spans="1:12" ht="42" customHeight="1">
      <c r="A2" s="1188" t="s">
        <v>505</v>
      </c>
      <c r="B2" s="1188"/>
      <c r="C2" s="1188"/>
      <c r="D2" s="1188"/>
      <c r="E2" s="1188"/>
      <c r="F2" s="1188"/>
      <c r="G2" s="1188"/>
      <c r="H2" s="1188"/>
      <c r="I2" s="1188"/>
      <c r="J2" s="1188"/>
      <c r="K2" s="1188"/>
      <c r="L2" s="1188"/>
    </row>
    <row r="3" spans="1:12" ht="18" customHeight="1" thickBot="1">
      <c r="A3" s="1714"/>
      <c r="B3" s="1714"/>
      <c r="C3" s="149"/>
      <c r="D3" s="149"/>
      <c r="E3" s="149"/>
      <c r="F3" s="149"/>
      <c r="G3" s="149"/>
      <c r="H3" s="149"/>
      <c r="I3" s="510"/>
      <c r="J3" s="510"/>
      <c r="K3" s="510"/>
      <c r="L3" s="511" t="s">
        <v>44</v>
      </c>
    </row>
    <row r="4" spans="1:12" ht="15.75" customHeight="1" thickBot="1">
      <c r="A4" s="1715" t="s">
        <v>0</v>
      </c>
      <c r="B4" s="1752" t="s">
        <v>1</v>
      </c>
      <c r="C4" s="1719" t="s">
        <v>60</v>
      </c>
      <c r="D4" s="1722" t="s">
        <v>11</v>
      </c>
      <c r="E4" s="1754" t="s">
        <v>506</v>
      </c>
      <c r="F4" s="1755"/>
      <c r="G4" s="1722" t="s">
        <v>11</v>
      </c>
      <c r="H4" s="1754" t="s">
        <v>61</v>
      </c>
      <c r="I4" s="1722"/>
      <c r="J4" s="1722"/>
      <c r="K4" s="1727"/>
      <c r="L4" s="1715" t="s">
        <v>62</v>
      </c>
    </row>
    <row r="5" spans="1:12" ht="24.75" customHeight="1" thickBot="1">
      <c r="A5" s="1715"/>
      <c r="B5" s="1753"/>
      <c r="C5" s="1720"/>
      <c r="D5" s="1722"/>
      <c r="E5" s="1756"/>
      <c r="F5" s="1755"/>
      <c r="G5" s="1722"/>
      <c r="H5" s="1754" t="s">
        <v>63</v>
      </c>
      <c r="I5" s="1722" t="s">
        <v>64</v>
      </c>
      <c r="J5" s="1722" t="s">
        <v>78</v>
      </c>
      <c r="K5" s="1727"/>
      <c r="L5" s="1715"/>
    </row>
    <row r="6" spans="1:12" ht="36" customHeight="1" thickBot="1">
      <c r="A6" s="1715"/>
      <c r="B6" s="1725"/>
      <c r="C6" s="1721"/>
      <c r="D6" s="1722"/>
      <c r="E6" s="143" t="s">
        <v>63</v>
      </c>
      <c r="F6" s="512" t="s">
        <v>64</v>
      </c>
      <c r="G6" s="1722"/>
      <c r="H6" s="1754"/>
      <c r="I6" s="1722"/>
      <c r="J6" s="513" t="s">
        <v>65</v>
      </c>
      <c r="K6" s="514" t="s">
        <v>66</v>
      </c>
      <c r="L6" s="1715"/>
    </row>
    <row r="7" spans="1:12" s="24" customFormat="1" ht="30" customHeight="1" thickBot="1">
      <c r="A7" s="515" t="s">
        <v>7</v>
      </c>
      <c r="B7" s="516"/>
      <c r="C7" s="517" t="s">
        <v>67</v>
      </c>
      <c r="D7" s="518"/>
      <c r="E7" s="46">
        <f>SUM(E8)</f>
        <v>50000</v>
      </c>
      <c r="F7" s="51">
        <f aca="true" t="shared" si="0" ref="F7:K7">SUM(F8)</f>
        <v>50000</v>
      </c>
      <c r="G7" s="519"/>
      <c r="H7" s="46">
        <f t="shared" si="0"/>
        <v>50000</v>
      </c>
      <c r="I7" s="63">
        <f t="shared" si="0"/>
        <v>50000</v>
      </c>
      <c r="J7" s="63">
        <f t="shared" si="0"/>
        <v>50000</v>
      </c>
      <c r="K7" s="51">
        <f t="shared" si="0"/>
        <v>0</v>
      </c>
      <c r="L7" s="520"/>
    </row>
    <row r="8" spans="1:12" s="27" customFormat="1" ht="30" customHeight="1">
      <c r="A8" s="1747"/>
      <c r="B8" s="521" t="s">
        <v>113</v>
      </c>
      <c r="C8" s="522" t="s">
        <v>114</v>
      </c>
      <c r="D8" s="523"/>
      <c r="E8" s="524">
        <f>SUM(E9:E9)</f>
        <v>50000</v>
      </c>
      <c r="F8" s="525">
        <f>SUM(F9:F9)</f>
        <v>50000</v>
      </c>
      <c r="G8" s="523"/>
      <c r="H8" s="524">
        <f>SUM(H9)</f>
        <v>50000</v>
      </c>
      <c r="I8" s="526">
        <f>SUM(J8:K8)</f>
        <v>50000</v>
      </c>
      <c r="J8" s="527">
        <f>SUM(J9)</f>
        <v>50000</v>
      </c>
      <c r="K8" s="528">
        <f>SUM(K9)</f>
        <v>0</v>
      </c>
      <c r="L8" s="529"/>
    </row>
    <row r="9" spans="1:12" s="27" customFormat="1" ht="43.5" thickBot="1">
      <c r="A9" s="1748"/>
      <c r="B9" s="530"/>
      <c r="C9" s="531"/>
      <c r="D9" s="141" t="s">
        <v>34</v>
      </c>
      <c r="E9" s="532">
        <v>50000</v>
      </c>
      <c r="F9" s="533">
        <v>50000</v>
      </c>
      <c r="G9" s="141" t="s">
        <v>406</v>
      </c>
      <c r="H9" s="534">
        <v>50000</v>
      </c>
      <c r="I9" s="535">
        <f>SUM(J9:K9)</f>
        <v>50000</v>
      </c>
      <c r="J9" s="536">
        <v>50000</v>
      </c>
      <c r="K9" s="537"/>
      <c r="L9" s="538" t="s">
        <v>973</v>
      </c>
    </row>
    <row r="10" spans="1:12" ht="30" customHeight="1" thickBot="1">
      <c r="A10" s="515" t="s">
        <v>19</v>
      </c>
      <c r="B10" s="539"/>
      <c r="C10" s="540" t="s">
        <v>68</v>
      </c>
      <c r="D10" s="541"/>
      <c r="E10" s="46">
        <f>SUM(E11)</f>
        <v>6363349</v>
      </c>
      <c r="F10" s="51">
        <f aca="true" t="shared" si="1" ref="F10:K10">SUM(F11)</f>
        <v>6363349</v>
      </c>
      <c r="G10" s="519"/>
      <c r="H10" s="46">
        <f t="shared" si="1"/>
        <v>6363349</v>
      </c>
      <c r="I10" s="63">
        <f t="shared" si="1"/>
        <v>6363349</v>
      </c>
      <c r="J10" s="63">
        <f t="shared" si="1"/>
        <v>78700</v>
      </c>
      <c r="K10" s="51">
        <f t="shared" si="1"/>
        <v>6284649</v>
      </c>
      <c r="L10" s="542"/>
    </row>
    <row r="11" spans="1:12" s="27" customFormat="1" ht="30" customHeight="1">
      <c r="A11" s="1741"/>
      <c r="B11" s="521" t="s">
        <v>8</v>
      </c>
      <c r="C11" s="543" t="s">
        <v>16</v>
      </c>
      <c r="D11" s="523"/>
      <c r="E11" s="524">
        <f>SUM(E12:E13)</f>
        <v>6363349</v>
      </c>
      <c r="F11" s="525">
        <f aca="true" t="shared" si="2" ref="F11:K11">SUM(F12:F13)</f>
        <v>6363349</v>
      </c>
      <c r="G11" s="544"/>
      <c r="H11" s="524">
        <f t="shared" si="2"/>
        <v>6363349</v>
      </c>
      <c r="I11" s="545">
        <f t="shared" si="2"/>
        <v>6363349</v>
      </c>
      <c r="J11" s="545">
        <f t="shared" si="2"/>
        <v>78700</v>
      </c>
      <c r="K11" s="525">
        <f t="shared" si="2"/>
        <v>6284649</v>
      </c>
      <c r="L11" s="546"/>
    </row>
    <row r="12" spans="1:12" s="27" customFormat="1" ht="36.75" customHeight="1">
      <c r="A12" s="1744"/>
      <c r="B12" s="1745"/>
      <c r="C12" s="1750"/>
      <c r="D12" s="547" t="s">
        <v>34</v>
      </c>
      <c r="E12" s="548">
        <v>78700</v>
      </c>
      <c r="F12" s="549">
        <v>78700</v>
      </c>
      <c r="G12" s="547" t="s">
        <v>406</v>
      </c>
      <c r="H12" s="550">
        <v>78700</v>
      </c>
      <c r="I12" s="551">
        <f>SUM(J12:K12)</f>
        <v>78700</v>
      </c>
      <c r="J12" s="552">
        <v>78700</v>
      </c>
      <c r="K12" s="553">
        <v>0</v>
      </c>
      <c r="L12" s="1739" t="s">
        <v>507</v>
      </c>
    </row>
    <row r="13" spans="1:12" s="27" customFormat="1" ht="54.75" customHeight="1" thickBot="1">
      <c r="A13" s="1742"/>
      <c r="B13" s="1749"/>
      <c r="C13" s="1751"/>
      <c r="D13" s="141" t="s">
        <v>37</v>
      </c>
      <c r="E13" s="534">
        <v>6284649</v>
      </c>
      <c r="F13" s="554">
        <v>6284649</v>
      </c>
      <c r="G13" s="141" t="s">
        <v>425</v>
      </c>
      <c r="H13" s="555">
        <v>6284649</v>
      </c>
      <c r="I13" s="535">
        <f>SUM(J13:K13)</f>
        <v>6284649</v>
      </c>
      <c r="J13" s="536">
        <v>0</v>
      </c>
      <c r="K13" s="537">
        <v>6284649</v>
      </c>
      <c r="L13" s="1740"/>
    </row>
    <row r="14" spans="1:12" ht="30" customHeight="1" thickBot="1">
      <c r="A14" s="515" t="s">
        <v>10</v>
      </c>
      <c r="B14" s="539"/>
      <c r="C14" s="540" t="s">
        <v>55</v>
      </c>
      <c r="D14" s="541"/>
      <c r="E14" s="46">
        <f>SUM(E15)</f>
        <v>50000</v>
      </c>
      <c r="F14" s="51">
        <f aca="true" t="shared" si="3" ref="F14:K14">SUM(F15)</f>
        <v>50000</v>
      </c>
      <c r="G14" s="519"/>
      <c r="H14" s="46">
        <f t="shared" si="3"/>
        <v>50000</v>
      </c>
      <c r="I14" s="63">
        <f t="shared" si="3"/>
        <v>50000</v>
      </c>
      <c r="J14" s="63">
        <f t="shared" si="3"/>
        <v>50000</v>
      </c>
      <c r="K14" s="51">
        <f t="shared" si="3"/>
        <v>0</v>
      </c>
      <c r="L14" s="542"/>
    </row>
    <row r="15" spans="1:12" s="27" customFormat="1" ht="30" customHeight="1">
      <c r="A15" s="1741"/>
      <c r="B15" s="521" t="s">
        <v>474</v>
      </c>
      <c r="C15" s="543" t="s">
        <v>15</v>
      </c>
      <c r="D15" s="523"/>
      <c r="E15" s="556">
        <f>SUM(E16)</f>
        <v>50000</v>
      </c>
      <c r="F15" s="557">
        <f>SUM(F16)</f>
        <v>50000</v>
      </c>
      <c r="G15" s="523"/>
      <c r="H15" s="524">
        <f>SUM(H16)</f>
        <v>50000</v>
      </c>
      <c r="I15" s="526">
        <f aca="true" t="shared" si="4" ref="I15:I25">SUM(J15:K15)</f>
        <v>50000</v>
      </c>
      <c r="J15" s="527">
        <f>SUM(J16)</f>
        <v>50000</v>
      </c>
      <c r="K15" s="528">
        <f>SUM(K16)</f>
        <v>0</v>
      </c>
      <c r="L15" s="546"/>
    </row>
    <row r="16" spans="1:12" s="19" customFormat="1" ht="57.75" thickBot="1">
      <c r="A16" s="1742"/>
      <c r="B16" s="530"/>
      <c r="C16" s="558"/>
      <c r="D16" s="141" t="s">
        <v>34</v>
      </c>
      <c r="E16" s="534">
        <v>50000</v>
      </c>
      <c r="F16" s="554">
        <v>50000</v>
      </c>
      <c r="G16" s="141" t="s">
        <v>408</v>
      </c>
      <c r="H16" s="534">
        <v>50000</v>
      </c>
      <c r="I16" s="535">
        <f>SUM(J16:K16)</f>
        <v>50000</v>
      </c>
      <c r="J16" s="536">
        <v>50000</v>
      </c>
      <c r="K16" s="537">
        <v>0</v>
      </c>
      <c r="L16" s="142" t="s">
        <v>508</v>
      </c>
    </row>
    <row r="17" spans="1:12" s="21" customFormat="1" ht="48.75" customHeight="1" thickBot="1">
      <c r="A17" s="515" t="s">
        <v>492</v>
      </c>
      <c r="B17" s="559"/>
      <c r="C17" s="540" t="s">
        <v>509</v>
      </c>
      <c r="D17" s="515"/>
      <c r="E17" s="46">
        <f>SUM(E18)</f>
        <v>57500</v>
      </c>
      <c r="F17" s="51">
        <f aca="true" t="shared" si="5" ref="F17:K18">SUM(F18)</f>
        <v>57500</v>
      </c>
      <c r="G17" s="519"/>
      <c r="H17" s="46">
        <f t="shared" si="5"/>
        <v>57500</v>
      </c>
      <c r="I17" s="63">
        <f t="shared" si="5"/>
        <v>57500</v>
      </c>
      <c r="J17" s="63">
        <f t="shared" si="5"/>
        <v>57500</v>
      </c>
      <c r="K17" s="51">
        <f t="shared" si="5"/>
        <v>0</v>
      </c>
      <c r="L17" s="560"/>
    </row>
    <row r="18" spans="1:12" s="27" customFormat="1" ht="48.75" customHeight="1">
      <c r="A18" s="1741"/>
      <c r="B18" s="521" t="s">
        <v>493</v>
      </c>
      <c r="C18" s="543" t="s">
        <v>510</v>
      </c>
      <c r="D18" s="523"/>
      <c r="E18" s="524">
        <f>SUM(E19)</f>
        <v>57500</v>
      </c>
      <c r="F18" s="525">
        <f t="shared" si="5"/>
        <v>57500</v>
      </c>
      <c r="G18" s="544"/>
      <c r="H18" s="524">
        <f>SUM(H19)</f>
        <v>57500</v>
      </c>
      <c r="I18" s="526">
        <f>SUM(J18:K18)</f>
        <v>57500</v>
      </c>
      <c r="J18" s="527">
        <f>SUM(J19)</f>
        <v>57500</v>
      </c>
      <c r="K18" s="528">
        <f>SUM(K19)</f>
        <v>0</v>
      </c>
      <c r="L18" s="546"/>
    </row>
    <row r="19" spans="1:12" s="19" customFormat="1" ht="116.25" customHeight="1" thickBot="1">
      <c r="A19" s="1743"/>
      <c r="B19" s="561"/>
      <c r="C19" s="562"/>
      <c r="D19" s="89" t="s">
        <v>37</v>
      </c>
      <c r="E19" s="563">
        <v>57500</v>
      </c>
      <c r="F19" s="564">
        <v>57500</v>
      </c>
      <c r="G19" s="89" t="s">
        <v>482</v>
      </c>
      <c r="H19" s="563">
        <v>57500</v>
      </c>
      <c r="I19" s="526">
        <f>SUM(J19:K19)</f>
        <v>57500</v>
      </c>
      <c r="J19" s="565">
        <v>57500</v>
      </c>
      <c r="K19" s="566">
        <v>0</v>
      </c>
      <c r="L19" s="567" t="s">
        <v>978</v>
      </c>
    </row>
    <row r="20" spans="1:12" s="24" customFormat="1" ht="30" customHeight="1" thickBot="1">
      <c r="A20" s="515" t="s">
        <v>23</v>
      </c>
      <c r="B20" s="516"/>
      <c r="C20" s="517" t="s">
        <v>59</v>
      </c>
      <c r="D20" s="518"/>
      <c r="E20" s="46">
        <f>SUM(E21,E23)</f>
        <v>3323870</v>
      </c>
      <c r="F20" s="46">
        <f>SUM(F21,F23)</f>
        <v>3323870</v>
      </c>
      <c r="G20" s="46">
        <f>SUM(G21,G23)</f>
        <v>0</v>
      </c>
      <c r="H20" s="46">
        <f>SUM(H21,H23)</f>
        <v>3323870</v>
      </c>
      <c r="I20" s="46">
        <f>SUM(I21,I23)</f>
        <v>3323870</v>
      </c>
      <c r="J20" s="46">
        <f>SUM(J21,J23)</f>
        <v>3323870</v>
      </c>
      <c r="K20" s="46">
        <f>SUM(K21,K23)</f>
        <v>0</v>
      </c>
      <c r="L20" s="520"/>
    </row>
    <row r="21" spans="1:12" s="29" customFormat="1" ht="30" customHeight="1">
      <c r="A21" s="1744"/>
      <c r="B21" s="568">
        <v>92108</v>
      </c>
      <c r="C21" s="569" t="s">
        <v>377</v>
      </c>
      <c r="D21" s="547"/>
      <c r="E21" s="550">
        <f>SUM(E22)</f>
        <v>165000</v>
      </c>
      <c r="F21" s="570">
        <f>SUM(F22)</f>
        <v>165000</v>
      </c>
      <c r="G21" s="571"/>
      <c r="H21" s="550">
        <f>SUM(H22)</f>
        <v>165000</v>
      </c>
      <c r="I21" s="572">
        <f t="shared" si="4"/>
        <v>165000</v>
      </c>
      <c r="J21" s="573">
        <f>SUM(J22)</f>
        <v>165000</v>
      </c>
      <c r="K21" s="574">
        <f>SUM(K22)</f>
        <v>0</v>
      </c>
      <c r="L21" s="575"/>
    </row>
    <row r="22" spans="1:12" s="30" customFormat="1" ht="42.75">
      <c r="A22" s="1744"/>
      <c r="B22" s="568"/>
      <c r="C22" s="576"/>
      <c r="D22" s="547" t="s">
        <v>34</v>
      </c>
      <c r="E22" s="548">
        <v>165000</v>
      </c>
      <c r="F22" s="549">
        <v>165000</v>
      </c>
      <c r="G22" s="547" t="s">
        <v>503</v>
      </c>
      <c r="H22" s="548">
        <v>165000</v>
      </c>
      <c r="I22" s="573">
        <f t="shared" si="4"/>
        <v>165000</v>
      </c>
      <c r="J22" s="573">
        <v>165000</v>
      </c>
      <c r="K22" s="574">
        <v>0</v>
      </c>
      <c r="L22" s="577" t="s">
        <v>511</v>
      </c>
    </row>
    <row r="23" spans="1:12" s="29" customFormat="1" ht="30" customHeight="1">
      <c r="A23" s="1744"/>
      <c r="B23" s="568">
        <v>92116</v>
      </c>
      <c r="C23" s="569" t="s">
        <v>504</v>
      </c>
      <c r="D23" s="547"/>
      <c r="E23" s="550">
        <f>SUM(E24:E25)</f>
        <v>3158870</v>
      </c>
      <c r="F23" s="570">
        <f>SUM(F24:F25)</f>
        <v>3158870</v>
      </c>
      <c r="G23" s="571"/>
      <c r="H23" s="550">
        <f>SUM(H24:H25)</f>
        <v>3158870</v>
      </c>
      <c r="I23" s="572">
        <f t="shared" si="4"/>
        <v>3158870</v>
      </c>
      <c r="J23" s="573">
        <f>SUM(J24:J25)</f>
        <v>3158870</v>
      </c>
      <c r="K23" s="574">
        <f>SUM(K24:K25)</f>
        <v>0</v>
      </c>
      <c r="L23" s="575"/>
    </row>
    <row r="24" spans="1:12" s="30" customFormat="1" ht="42.75">
      <c r="A24" s="1744"/>
      <c r="B24" s="1745"/>
      <c r="C24" s="1746"/>
      <c r="D24" s="547" t="s">
        <v>30</v>
      </c>
      <c r="E24" s="578">
        <v>3086870</v>
      </c>
      <c r="F24" s="579">
        <v>3086870</v>
      </c>
      <c r="G24" s="547" t="s">
        <v>502</v>
      </c>
      <c r="H24" s="578">
        <v>3086870</v>
      </c>
      <c r="I24" s="572">
        <f t="shared" si="4"/>
        <v>3086870</v>
      </c>
      <c r="J24" s="573">
        <v>3086870</v>
      </c>
      <c r="K24" s="549">
        <v>0</v>
      </c>
      <c r="L24" s="577" t="s">
        <v>974</v>
      </c>
    </row>
    <row r="25" spans="1:12" s="30" customFormat="1" ht="57.75" thickBot="1">
      <c r="A25" s="1744"/>
      <c r="B25" s="1745"/>
      <c r="C25" s="1746"/>
      <c r="D25" s="547" t="s">
        <v>31</v>
      </c>
      <c r="E25" s="578">
        <v>72000</v>
      </c>
      <c r="F25" s="579">
        <v>72000</v>
      </c>
      <c r="G25" s="547" t="s">
        <v>502</v>
      </c>
      <c r="H25" s="578">
        <v>72000</v>
      </c>
      <c r="I25" s="572">
        <f t="shared" si="4"/>
        <v>72000</v>
      </c>
      <c r="J25" s="573">
        <v>72000</v>
      </c>
      <c r="K25" s="549">
        <v>0</v>
      </c>
      <c r="L25" s="577" t="s">
        <v>512</v>
      </c>
    </row>
    <row r="26" spans="1:12" ht="30.75" customHeight="1" thickBot="1">
      <c r="A26" s="1683" t="s">
        <v>513</v>
      </c>
      <c r="B26" s="1683"/>
      <c r="C26" s="1683"/>
      <c r="D26" s="580"/>
      <c r="E26" s="581">
        <f>SUM(E7,E10,E14,E17,E20)</f>
        <v>9844719</v>
      </c>
      <c r="F26" s="582">
        <f aca="true" t="shared" si="6" ref="F26:K26">SUM(F7,F10,F14,F17,F20)</f>
        <v>9844719</v>
      </c>
      <c r="G26" s="583"/>
      <c r="H26" s="581">
        <f t="shared" si="6"/>
        <v>9844719</v>
      </c>
      <c r="I26" s="583">
        <f t="shared" si="6"/>
        <v>9844719</v>
      </c>
      <c r="J26" s="583">
        <f t="shared" si="6"/>
        <v>3560070</v>
      </c>
      <c r="K26" s="582">
        <f t="shared" si="6"/>
        <v>6284649</v>
      </c>
      <c r="L26" s="584"/>
    </row>
    <row r="29" spans="5:11" ht="14.25">
      <c r="E29" s="31"/>
      <c r="F29" s="31"/>
      <c r="G29" s="31"/>
      <c r="H29" s="31"/>
      <c r="I29" s="31"/>
      <c r="J29" s="31"/>
      <c r="K29" s="31"/>
    </row>
    <row r="30" ht="14.25">
      <c r="I30" s="585"/>
    </row>
    <row r="31" ht="14.25">
      <c r="L31" s="586"/>
    </row>
    <row r="33" ht="14.25">
      <c r="J33" s="585"/>
    </row>
    <row r="34" ht="14.25">
      <c r="J34" s="585"/>
    </row>
  </sheetData>
  <sheetProtection/>
  <mergeCells count="24"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  <mergeCell ref="H5:H6"/>
    <mergeCell ref="I5:I6"/>
    <mergeCell ref="J5:K5"/>
    <mergeCell ref="A8:A9"/>
    <mergeCell ref="A11:A13"/>
    <mergeCell ref="B12:B13"/>
    <mergeCell ref="C12:C13"/>
    <mergeCell ref="A26:C26"/>
    <mergeCell ref="L12:L13"/>
    <mergeCell ref="A15:A16"/>
    <mergeCell ref="A18:A19"/>
    <mergeCell ref="A21:A25"/>
    <mergeCell ref="B24:B25"/>
    <mergeCell ref="C24:C25"/>
  </mergeCells>
  <printOptions horizontalCentered="1"/>
  <pageMargins left="0.3" right="0.31496062992125984" top="0.71" bottom="0.35433070866141736" header="0.31496062992125984" footer="0.31496062992125984"/>
  <pageSetup horizontalDpi="600" verticalDpi="600" orientation="landscape" paperSize="9" scale="66" r:id="rId1"/>
  <headerFooter>
    <oddFooter>&amp;CStrona &amp;P z &amp;N</oddFooter>
  </headerFooter>
  <rowBreaks count="2" manualBreakCount="2">
    <brk id="19" max="11" man="1"/>
    <brk id="26" max="255" man="1"/>
  </rowBreaks>
  <colBreaks count="1" manualBreakCount="1">
    <brk id="12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I55"/>
  <sheetViews>
    <sheetView view="pageBreakPreview" zoomScale="75" zoomScaleSheetLayoutView="75" zoomScalePageLayoutView="0" workbookViewId="0" topLeftCell="A1">
      <selection activeCell="P37" sqref="P37"/>
    </sheetView>
  </sheetViews>
  <sheetFormatPr defaultColWidth="9.140625" defaultRowHeight="15"/>
  <cols>
    <col min="1" max="1" width="7.421875" style="32" customWidth="1"/>
    <col min="2" max="2" width="11.00390625" style="32" customWidth="1"/>
    <col min="3" max="3" width="33.7109375" style="22" customWidth="1"/>
    <col min="4" max="4" width="11.421875" style="23" customWidth="1"/>
    <col min="5" max="5" width="15.00390625" style="23" customWidth="1"/>
    <col min="6" max="6" width="15.140625" style="18" customWidth="1"/>
    <col min="7" max="7" width="14.57421875" style="18" customWidth="1"/>
    <col min="8" max="8" width="14.7109375" style="18" customWidth="1"/>
    <col min="9" max="9" width="74.421875" style="18" customWidth="1"/>
    <col min="10" max="16384" width="9.140625" style="18" customWidth="1"/>
  </cols>
  <sheetData>
    <row r="1" ht="17.25" customHeight="1"/>
    <row r="2" spans="1:9" ht="45.75" customHeight="1">
      <c r="A2" s="1772" t="s">
        <v>77</v>
      </c>
      <c r="B2" s="1772"/>
      <c r="C2" s="1772"/>
      <c r="D2" s="1772"/>
      <c r="E2" s="1772"/>
      <c r="F2" s="1772"/>
      <c r="G2" s="1772"/>
      <c r="H2" s="1772"/>
      <c r="I2" s="1772"/>
    </row>
    <row r="3" spans="1:9" ht="18" customHeight="1" thickBot="1">
      <c r="A3" s="1773"/>
      <c r="B3" s="1773"/>
      <c r="C3" s="33"/>
      <c r="D3" s="33"/>
      <c r="E3" s="33"/>
      <c r="F3" s="34"/>
      <c r="G3" s="34"/>
      <c r="H3" s="34"/>
      <c r="I3" s="35" t="s">
        <v>44</v>
      </c>
    </row>
    <row r="4" spans="1:9" ht="15.75" customHeight="1" thickBot="1">
      <c r="A4" s="1774" t="s">
        <v>0</v>
      </c>
      <c r="B4" s="1716" t="s">
        <v>1</v>
      </c>
      <c r="C4" s="1719" t="s">
        <v>60</v>
      </c>
      <c r="D4" s="1776" t="s">
        <v>11</v>
      </c>
      <c r="E4" s="1754" t="s">
        <v>61</v>
      </c>
      <c r="F4" s="1778"/>
      <c r="G4" s="1778"/>
      <c r="H4" s="1779"/>
      <c r="I4" s="1780" t="s">
        <v>62</v>
      </c>
    </row>
    <row r="5" spans="1:9" ht="21" customHeight="1" thickBot="1">
      <c r="A5" s="1774"/>
      <c r="B5" s="1717"/>
      <c r="C5" s="1720"/>
      <c r="D5" s="1776"/>
      <c r="E5" s="1754" t="s">
        <v>63</v>
      </c>
      <c r="F5" s="1778" t="s">
        <v>64</v>
      </c>
      <c r="G5" s="1782" t="s">
        <v>78</v>
      </c>
      <c r="H5" s="1783"/>
      <c r="I5" s="1780"/>
    </row>
    <row r="6" spans="1:9" ht="24" customHeight="1" thickBot="1">
      <c r="A6" s="1775"/>
      <c r="B6" s="1718"/>
      <c r="C6" s="1721"/>
      <c r="D6" s="1777"/>
      <c r="E6" s="1781"/>
      <c r="F6" s="1777"/>
      <c r="G6" s="57" t="s">
        <v>65</v>
      </c>
      <c r="H6" s="90" t="s">
        <v>66</v>
      </c>
      <c r="I6" s="1775"/>
    </row>
    <row r="7" spans="1:9" s="24" customFormat="1" ht="21" customHeight="1" thickBot="1">
      <c r="A7" s="65" t="s">
        <v>7</v>
      </c>
      <c r="B7" s="66"/>
      <c r="C7" s="73" t="s">
        <v>67</v>
      </c>
      <c r="D7" s="66"/>
      <c r="E7" s="46">
        <f>SUM(E8,E13)</f>
        <v>10795169</v>
      </c>
      <c r="F7" s="46">
        <f>SUM(F8,F13)</f>
        <v>10663958</v>
      </c>
      <c r="G7" s="46">
        <f>SUM(G8,G13)</f>
        <v>3586761</v>
      </c>
      <c r="H7" s="46">
        <f>SUM(H8,H13)</f>
        <v>7077197</v>
      </c>
      <c r="I7" s="56"/>
    </row>
    <row r="8" spans="1:9" s="27" customFormat="1" ht="30" customHeight="1">
      <c r="A8" s="1757"/>
      <c r="B8" s="67" t="s">
        <v>12</v>
      </c>
      <c r="C8" s="74" t="s">
        <v>13</v>
      </c>
      <c r="D8" s="67"/>
      <c r="E8" s="84">
        <f>SUM(E9:E12)</f>
        <v>9995760</v>
      </c>
      <c r="F8" s="58">
        <f>SUM(F9:F12)</f>
        <v>9927364</v>
      </c>
      <c r="G8" s="58">
        <f>SUM(G9:G12)</f>
        <v>3370776</v>
      </c>
      <c r="H8" s="91">
        <f>SUM(H9:H12)</f>
        <v>6556588</v>
      </c>
      <c r="I8" s="129"/>
    </row>
    <row r="9" spans="1:9" s="19" customFormat="1" ht="36.75" customHeight="1">
      <c r="A9" s="1762"/>
      <c r="B9" s="1765"/>
      <c r="C9" s="1766"/>
      <c r="D9" s="50" t="s">
        <v>30</v>
      </c>
      <c r="E9" s="47">
        <v>3391340</v>
      </c>
      <c r="F9" s="25">
        <f>SUM(G9:H9)</f>
        <v>3364876</v>
      </c>
      <c r="G9" s="26">
        <v>3364876</v>
      </c>
      <c r="H9" s="54"/>
      <c r="I9" s="1767" t="s">
        <v>81</v>
      </c>
    </row>
    <row r="10" spans="1:9" s="19" customFormat="1" ht="29.25" customHeight="1">
      <c r="A10" s="1762"/>
      <c r="B10" s="1765"/>
      <c r="C10" s="1766"/>
      <c r="D10" s="50" t="s">
        <v>32</v>
      </c>
      <c r="E10" s="47">
        <v>6565020</v>
      </c>
      <c r="F10" s="25">
        <f>SUM(G10:H10)</f>
        <v>6523686</v>
      </c>
      <c r="G10" s="26"/>
      <c r="H10" s="54">
        <v>6523686</v>
      </c>
      <c r="I10" s="1767"/>
    </row>
    <row r="11" spans="1:9" s="19" customFormat="1" ht="42" customHeight="1">
      <c r="A11" s="1762"/>
      <c r="B11" s="1765"/>
      <c r="C11" s="1766"/>
      <c r="D11" s="50" t="s">
        <v>31</v>
      </c>
      <c r="E11" s="47">
        <v>5900</v>
      </c>
      <c r="F11" s="25">
        <f>SUM(G11:H11)</f>
        <v>5900</v>
      </c>
      <c r="G11" s="26">
        <v>5900</v>
      </c>
      <c r="H11" s="54"/>
      <c r="I11" s="1767" t="s">
        <v>82</v>
      </c>
    </row>
    <row r="12" spans="1:9" s="19" customFormat="1" ht="38.25" customHeight="1">
      <c r="A12" s="1762"/>
      <c r="B12" s="1765"/>
      <c r="C12" s="1766"/>
      <c r="D12" s="50" t="s">
        <v>36</v>
      </c>
      <c r="E12" s="47">
        <v>33500</v>
      </c>
      <c r="F12" s="25">
        <f>SUM(G12:H12)</f>
        <v>32902</v>
      </c>
      <c r="G12" s="26"/>
      <c r="H12" s="54">
        <v>32902</v>
      </c>
      <c r="I12" s="1767"/>
    </row>
    <row r="13" spans="1:9" s="27" customFormat="1" ht="24" customHeight="1">
      <c r="A13" s="1762"/>
      <c r="B13" s="68" t="s">
        <v>14</v>
      </c>
      <c r="C13" s="75" t="s">
        <v>15</v>
      </c>
      <c r="D13" s="68"/>
      <c r="E13" s="85">
        <f>SUM(E14:E15)</f>
        <v>799409</v>
      </c>
      <c r="F13" s="36">
        <f>SUM(F14:F15)</f>
        <v>736594</v>
      </c>
      <c r="G13" s="36">
        <f>SUM(G14:G15)</f>
        <v>215985</v>
      </c>
      <c r="H13" s="92">
        <f>SUM(H14:H15)</f>
        <v>520609</v>
      </c>
      <c r="I13" s="130"/>
    </row>
    <row r="14" spans="1:9" s="19" customFormat="1" ht="47.25" customHeight="1">
      <c r="A14" s="1762"/>
      <c r="B14" s="1765"/>
      <c r="C14" s="1770"/>
      <c r="D14" s="50" t="s">
        <v>34</v>
      </c>
      <c r="E14" s="47">
        <v>235302</v>
      </c>
      <c r="F14" s="25">
        <f>SUM(G14:H14)</f>
        <v>215985</v>
      </c>
      <c r="G14" s="26">
        <v>215985</v>
      </c>
      <c r="H14" s="54"/>
      <c r="I14" s="1767" t="s">
        <v>83</v>
      </c>
    </row>
    <row r="15" spans="1:9" s="19" customFormat="1" ht="45.75" customHeight="1" thickBot="1">
      <c r="A15" s="1758"/>
      <c r="B15" s="1768"/>
      <c r="C15" s="1771"/>
      <c r="D15" s="49" t="s">
        <v>37</v>
      </c>
      <c r="E15" s="48">
        <v>564107</v>
      </c>
      <c r="F15" s="44">
        <f>SUM(G15:H15)</f>
        <v>520609</v>
      </c>
      <c r="G15" s="45"/>
      <c r="H15" s="53">
        <v>520609</v>
      </c>
      <c r="I15" s="1769"/>
    </row>
    <row r="16" spans="1:9" ht="24" customHeight="1" thickBot="1">
      <c r="A16" s="65" t="s">
        <v>19</v>
      </c>
      <c r="B16" s="69"/>
      <c r="C16" s="78" t="s">
        <v>68</v>
      </c>
      <c r="D16" s="69"/>
      <c r="E16" s="46">
        <f>SUM(E17,E19,E21)</f>
        <v>1703700</v>
      </c>
      <c r="F16" s="63">
        <f>SUM(F17,F19,F21)</f>
        <v>1703623</v>
      </c>
      <c r="G16" s="63">
        <f>SUM(G17,G19,G21)</f>
        <v>0</v>
      </c>
      <c r="H16" s="51">
        <f>SUM(H17,H19,H21)</f>
        <v>1703623</v>
      </c>
      <c r="I16" s="120"/>
    </row>
    <row r="17" spans="1:9" s="27" customFormat="1" ht="18.75" customHeight="1">
      <c r="A17" s="1759"/>
      <c r="B17" s="98" t="s">
        <v>8</v>
      </c>
      <c r="C17" s="1174" t="s">
        <v>16</v>
      </c>
      <c r="D17" s="98"/>
      <c r="E17" s="100">
        <f>SUM(E18:E18)</f>
        <v>73700</v>
      </c>
      <c r="F17" s="1175">
        <f aca="true" t="shared" si="0" ref="F17:F22">SUM(G17:H17)</f>
        <v>73623</v>
      </c>
      <c r="G17" s="1175">
        <f>SUM(G18:G18)</f>
        <v>0</v>
      </c>
      <c r="H17" s="1176">
        <f>SUM(H18:H18)</f>
        <v>73623</v>
      </c>
      <c r="I17" s="1177"/>
    </row>
    <row r="18" spans="1:9" s="19" customFormat="1" ht="57" customHeight="1" thickBot="1">
      <c r="A18" s="1760"/>
      <c r="B18" s="89"/>
      <c r="C18" s="1178"/>
      <c r="D18" s="89" t="s">
        <v>32</v>
      </c>
      <c r="E18" s="563">
        <v>73700</v>
      </c>
      <c r="F18" s="40">
        <f t="shared" si="0"/>
        <v>73623</v>
      </c>
      <c r="G18" s="565"/>
      <c r="H18" s="566">
        <v>73623</v>
      </c>
      <c r="I18" s="140" t="s">
        <v>85</v>
      </c>
    </row>
    <row r="19" spans="1:9" s="27" customFormat="1" ht="20.25" customHeight="1">
      <c r="A19" s="1761"/>
      <c r="B19" s="1168" t="s">
        <v>38</v>
      </c>
      <c r="C19" s="1169" t="s">
        <v>40</v>
      </c>
      <c r="D19" s="1168"/>
      <c r="E19" s="1170">
        <f>SUM(E20:E20)</f>
        <v>1330000</v>
      </c>
      <c r="F19" s="1171">
        <f t="shared" si="0"/>
        <v>1330000</v>
      </c>
      <c r="G19" s="1171">
        <f>SUM(G20:G20)</f>
        <v>0</v>
      </c>
      <c r="H19" s="1172">
        <f>SUM(H20:H20)</f>
        <v>1330000</v>
      </c>
      <c r="I19" s="1173"/>
    </row>
    <row r="20" spans="1:9" s="19" customFormat="1" ht="259.5" customHeight="1">
      <c r="A20" s="1761"/>
      <c r="B20" s="50"/>
      <c r="C20" s="76"/>
      <c r="D20" s="50" t="s">
        <v>37</v>
      </c>
      <c r="E20" s="47">
        <v>1330000</v>
      </c>
      <c r="F20" s="25">
        <f t="shared" si="0"/>
        <v>1330000</v>
      </c>
      <c r="G20" s="26"/>
      <c r="H20" s="54">
        <v>1330000</v>
      </c>
      <c r="I20" s="133" t="s">
        <v>968</v>
      </c>
    </row>
    <row r="21" spans="1:9" s="27" customFormat="1" ht="17.25" customHeight="1">
      <c r="A21" s="1761"/>
      <c r="B21" s="68" t="s">
        <v>39</v>
      </c>
      <c r="C21" s="79" t="s">
        <v>41</v>
      </c>
      <c r="D21" s="68"/>
      <c r="E21" s="85">
        <f>SUM(E22:E22)</f>
        <v>300000</v>
      </c>
      <c r="F21" s="37">
        <f t="shared" si="0"/>
        <v>300000</v>
      </c>
      <c r="G21" s="37">
        <f>SUM(G22:G22)</f>
        <v>0</v>
      </c>
      <c r="H21" s="93">
        <f>SUM(H22:H22)</f>
        <v>300000</v>
      </c>
      <c r="I21" s="121"/>
    </row>
    <row r="22" spans="1:9" s="19" customFormat="1" ht="92.25" customHeight="1" thickBot="1">
      <c r="A22" s="1760"/>
      <c r="B22" s="49"/>
      <c r="C22" s="77"/>
      <c r="D22" s="49" t="s">
        <v>37</v>
      </c>
      <c r="E22" s="48">
        <v>300000</v>
      </c>
      <c r="F22" s="44">
        <f t="shared" si="0"/>
        <v>300000</v>
      </c>
      <c r="G22" s="45"/>
      <c r="H22" s="53">
        <v>300000</v>
      </c>
      <c r="I22" s="134" t="s">
        <v>969</v>
      </c>
    </row>
    <row r="23" spans="1:9" s="19" customFormat="1" ht="16.5" customHeight="1" thickBot="1">
      <c r="A23" s="65" t="s">
        <v>28</v>
      </c>
      <c r="B23" s="69"/>
      <c r="C23" s="78" t="s">
        <v>54</v>
      </c>
      <c r="D23" s="69"/>
      <c r="E23" s="46">
        <f>SUM(E24)</f>
        <v>300000</v>
      </c>
      <c r="F23" s="63">
        <f>SUM(F24)</f>
        <v>152016</v>
      </c>
      <c r="G23" s="63">
        <f>SUM(G24)</f>
        <v>0</v>
      </c>
      <c r="H23" s="51">
        <f>SUM(H24)</f>
        <v>152016</v>
      </c>
      <c r="I23" s="120"/>
    </row>
    <row r="24" spans="1:9" s="19" customFormat="1" ht="16.5" customHeight="1">
      <c r="A24" s="1757"/>
      <c r="B24" s="67" t="s">
        <v>9</v>
      </c>
      <c r="C24" s="80" t="s">
        <v>15</v>
      </c>
      <c r="D24" s="67"/>
      <c r="E24" s="84">
        <f>SUM(E25)</f>
        <v>300000</v>
      </c>
      <c r="F24" s="59">
        <f>SUM(G24:H24)</f>
        <v>152016</v>
      </c>
      <c r="G24" s="60">
        <f>SUM(G25)</f>
        <v>0</v>
      </c>
      <c r="H24" s="132">
        <f>SUM(H25)</f>
        <v>152016</v>
      </c>
      <c r="I24" s="122"/>
    </row>
    <row r="25" spans="1:9" s="19" customFormat="1" ht="75.75" customHeight="1" thickBot="1">
      <c r="A25" s="1758"/>
      <c r="B25" s="119"/>
      <c r="C25" s="77"/>
      <c r="D25" s="119" t="s">
        <v>37</v>
      </c>
      <c r="E25" s="48">
        <v>300000</v>
      </c>
      <c r="F25" s="44">
        <f>SUM(G25:H25)</f>
        <v>152016</v>
      </c>
      <c r="G25" s="45"/>
      <c r="H25" s="53">
        <v>152016</v>
      </c>
      <c r="I25" s="135" t="s">
        <v>84</v>
      </c>
    </row>
    <row r="26" spans="1:9" ht="30" customHeight="1" thickBot="1">
      <c r="A26" s="1179" t="s">
        <v>10</v>
      </c>
      <c r="B26" s="1180"/>
      <c r="C26" s="1181" t="s">
        <v>55</v>
      </c>
      <c r="D26" s="1180"/>
      <c r="E26" s="46">
        <f>SUM(E27)</f>
        <v>300000</v>
      </c>
      <c r="F26" s="63">
        <f>SUM(F27)</f>
        <v>299893</v>
      </c>
      <c r="G26" s="63">
        <f>SUM(G27)</f>
        <v>299893</v>
      </c>
      <c r="H26" s="51">
        <f>SUM(H27)</f>
        <v>0</v>
      </c>
      <c r="I26" s="1182"/>
    </row>
    <row r="27" spans="1:9" s="27" customFormat="1" ht="24.75" customHeight="1">
      <c r="A27" s="1757"/>
      <c r="B27" s="1168" t="s">
        <v>6</v>
      </c>
      <c r="C27" s="1169" t="s">
        <v>15</v>
      </c>
      <c r="D27" s="1168"/>
      <c r="E27" s="1170">
        <f>SUM(E28)</f>
        <v>300000</v>
      </c>
      <c r="F27" s="1171">
        <f aca="true" t="shared" si="1" ref="F27:F34">SUM(G27:H27)</f>
        <v>299893</v>
      </c>
      <c r="G27" s="1183">
        <f>SUM(G28)</f>
        <v>299893</v>
      </c>
      <c r="H27" s="1184">
        <f>SUM(H28)</f>
        <v>0</v>
      </c>
      <c r="I27" s="1185"/>
    </row>
    <row r="28" spans="1:9" s="19" customFormat="1" ht="75.75" customHeight="1" thickBot="1">
      <c r="A28" s="1763"/>
      <c r="B28" s="89"/>
      <c r="C28" s="1178"/>
      <c r="D28" s="89" t="s">
        <v>29</v>
      </c>
      <c r="E28" s="563">
        <v>300000</v>
      </c>
      <c r="F28" s="40">
        <f t="shared" si="1"/>
        <v>299893</v>
      </c>
      <c r="G28" s="565">
        <v>299893</v>
      </c>
      <c r="H28" s="566"/>
      <c r="I28" s="567" t="s">
        <v>70</v>
      </c>
    </row>
    <row r="29" spans="1:9" s="21" customFormat="1" ht="30" customHeight="1" thickBot="1">
      <c r="A29" s="65" t="s">
        <v>18</v>
      </c>
      <c r="B29" s="70"/>
      <c r="C29" s="78" t="s">
        <v>71</v>
      </c>
      <c r="D29" s="70"/>
      <c r="E29" s="46">
        <f>SUM(E30)</f>
        <v>70000</v>
      </c>
      <c r="F29" s="64">
        <f t="shared" si="1"/>
        <v>70000</v>
      </c>
      <c r="G29" s="63">
        <f>SUM(G30)</f>
        <v>70000</v>
      </c>
      <c r="H29" s="51">
        <f>SUM(H30)</f>
        <v>0</v>
      </c>
      <c r="I29" s="123"/>
    </row>
    <row r="30" spans="1:9" s="27" customFormat="1" ht="27.75" customHeight="1">
      <c r="A30" s="1764"/>
      <c r="B30" s="98" t="s">
        <v>79</v>
      </c>
      <c r="C30" s="99" t="s">
        <v>33</v>
      </c>
      <c r="D30" s="98"/>
      <c r="E30" s="100">
        <f>SUM(E31:E31)</f>
        <v>70000</v>
      </c>
      <c r="F30" s="101">
        <f>SUM(F31:F31)</f>
        <v>70000</v>
      </c>
      <c r="G30" s="101">
        <f>SUM(G31:G31)</f>
        <v>70000</v>
      </c>
      <c r="H30" s="102">
        <f>SUM(H31:H31)</f>
        <v>0</v>
      </c>
      <c r="I30" s="124"/>
    </row>
    <row r="31" spans="1:9" s="19" customFormat="1" ht="32.25" customHeight="1" thickBot="1">
      <c r="A31" s="1762"/>
      <c r="B31" s="117"/>
      <c r="C31" s="118"/>
      <c r="D31" s="50" t="s">
        <v>34</v>
      </c>
      <c r="E31" s="47">
        <v>70000</v>
      </c>
      <c r="F31" s="103">
        <f t="shared" si="1"/>
        <v>70000</v>
      </c>
      <c r="G31" s="104">
        <v>70000</v>
      </c>
      <c r="H31" s="54"/>
      <c r="I31" s="136" t="s">
        <v>86</v>
      </c>
    </row>
    <row r="32" spans="1:9" s="24" customFormat="1" ht="21" customHeight="1" thickBot="1">
      <c r="A32" s="65" t="s">
        <v>25</v>
      </c>
      <c r="B32" s="66"/>
      <c r="C32" s="73" t="s">
        <v>56</v>
      </c>
      <c r="D32" s="66"/>
      <c r="E32" s="46">
        <f>SUM(E33)</f>
        <v>200000</v>
      </c>
      <c r="F32" s="46">
        <f>SUM(F33)</f>
        <v>200000</v>
      </c>
      <c r="G32" s="46">
        <f>SUM(G33)</f>
        <v>0</v>
      </c>
      <c r="H32" s="46">
        <f>SUM(H33)</f>
        <v>200000</v>
      </c>
      <c r="I32" s="125"/>
    </row>
    <row r="33" spans="1:9" s="29" customFormat="1" ht="21" customHeight="1">
      <c r="A33" s="1762"/>
      <c r="B33" s="68" t="s">
        <v>26</v>
      </c>
      <c r="C33" s="82" t="s">
        <v>17</v>
      </c>
      <c r="D33" s="68"/>
      <c r="E33" s="85">
        <f>SUM(E34)</f>
        <v>200000</v>
      </c>
      <c r="F33" s="38">
        <f>SUM(G33:H33)</f>
        <v>200000</v>
      </c>
      <c r="G33" s="39">
        <f>SUM(G34)</f>
        <v>0</v>
      </c>
      <c r="H33" s="95">
        <f>SUM(H34)</f>
        <v>200000</v>
      </c>
      <c r="I33" s="127"/>
    </row>
    <row r="34" spans="1:9" s="30" customFormat="1" ht="50.25" customHeight="1" thickBot="1">
      <c r="A34" s="1758"/>
      <c r="B34" s="49"/>
      <c r="C34" s="77"/>
      <c r="D34" s="49" t="s">
        <v>37</v>
      </c>
      <c r="E34" s="48">
        <v>200000</v>
      </c>
      <c r="F34" s="43">
        <f t="shared" si="1"/>
        <v>200000</v>
      </c>
      <c r="G34" s="43"/>
      <c r="H34" s="52">
        <v>200000</v>
      </c>
      <c r="I34" s="137" t="s">
        <v>970</v>
      </c>
    </row>
    <row r="35" spans="1:9" s="24" customFormat="1" ht="21" customHeight="1" thickBot="1">
      <c r="A35" s="65" t="s">
        <v>27</v>
      </c>
      <c r="B35" s="66"/>
      <c r="C35" s="73" t="s">
        <v>57</v>
      </c>
      <c r="D35" s="66"/>
      <c r="E35" s="46">
        <f>SUM(E36,E38)</f>
        <v>401000</v>
      </c>
      <c r="F35" s="46">
        <f>SUM(F36,F38)</f>
        <v>247800</v>
      </c>
      <c r="G35" s="46">
        <f>SUM(G36,G38)</f>
        <v>247800</v>
      </c>
      <c r="H35" s="46">
        <f>SUM(H36,H38)</f>
        <v>0</v>
      </c>
      <c r="I35" s="125"/>
    </row>
    <row r="36" spans="1:9" s="29" customFormat="1" ht="46.5" customHeight="1">
      <c r="A36" s="1762"/>
      <c r="B36" s="50" t="s">
        <v>42</v>
      </c>
      <c r="C36" s="82" t="s">
        <v>72</v>
      </c>
      <c r="D36" s="88"/>
      <c r="E36" s="85">
        <f>SUM(E37)</f>
        <v>60000</v>
      </c>
      <c r="F36" s="38">
        <f>SUM(G36:H36)</f>
        <v>60000</v>
      </c>
      <c r="G36" s="39">
        <f>SUM(G37)</f>
        <v>60000</v>
      </c>
      <c r="H36" s="96">
        <f>SUM(H37)</f>
        <v>0</v>
      </c>
      <c r="I36" s="127"/>
    </row>
    <row r="37" spans="1:9" s="30" customFormat="1" ht="86.25" customHeight="1">
      <c r="A37" s="1762"/>
      <c r="B37" s="50"/>
      <c r="C37" s="76"/>
      <c r="D37" s="50" t="s">
        <v>34</v>
      </c>
      <c r="E37" s="47">
        <v>60000</v>
      </c>
      <c r="F37" s="28">
        <f>SUM(G37:H37)</f>
        <v>60000</v>
      </c>
      <c r="G37" s="28">
        <v>60000</v>
      </c>
      <c r="H37" s="55"/>
      <c r="I37" s="138" t="s">
        <v>971</v>
      </c>
    </row>
    <row r="38" spans="1:9" s="29" customFormat="1" ht="30" customHeight="1">
      <c r="A38" s="1762"/>
      <c r="B38" s="68" t="s">
        <v>80</v>
      </c>
      <c r="C38" s="82" t="s">
        <v>33</v>
      </c>
      <c r="D38" s="68"/>
      <c r="E38" s="85">
        <f>SUM(E39)</f>
        <v>341000</v>
      </c>
      <c r="F38" s="38">
        <f>SUM(G38:H38)</f>
        <v>187800</v>
      </c>
      <c r="G38" s="39">
        <f>SUM(G39)</f>
        <v>187800</v>
      </c>
      <c r="H38" s="96">
        <f>SUM(H39)</f>
        <v>0</v>
      </c>
      <c r="I38" s="127"/>
    </row>
    <row r="39" spans="1:9" s="30" customFormat="1" ht="78" customHeight="1" thickBot="1">
      <c r="A39" s="1758"/>
      <c r="B39" s="49"/>
      <c r="C39" s="77"/>
      <c r="D39" s="49" t="s">
        <v>34</v>
      </c>
      <c r="E39" s="48">
        <v>341000</v>
      </c>
      <c r="F39" s="43">
        <f>SUM(G39:H39)</f>
        <v>187800</v>
      </c>
      <c r="G39" s="43">
        <v>187800</v>
      </c>
      <c r="H39" s="52"/>
      <c r="I39" s="139" t="s">
        <v>975</v>
      </c>
    </row>
    <row r="40" spans="1:9" s="24" customFormat="1" ht="30" customHeight="1" thickBot="1">
      <c r="A40" s="65" t="s">
        <v>20</v>
      </c>
      <c r="B40" s="66"/>
      <c r="C40" s="73" t="s">
        <v>58</v>
      </c>
      <c r="D40" s="66"/>
      <c r="E40" s="46">
        <f>SUM(E41)</f>
        <v>400000</v>
      </c>
      <c r="F40" s="63">
        <f aca="true" t="shared" si="2" ref="F40:H41">SUM(F41)</f>
        <v>0</v>
      </c>
      <c r="G40" s="63">
        <f t="shared" si="2"/>
        <v>0</v>
      </c>
      <c r="H40" s="51">
        <f t="shared" si="2"/>
        <v>0</v>
      </c>
      <c r="I40" s="125"/>
    </row>
    <row r="41" spans="1:9" s="29" customFormat="1" ht="30" customHeight="1">
      <c r="A41" s="1757"/>
      <c r="B41" s="67" t="s">
        <v>21</v>
      </c>
      <c r="C41" s="81" t="s">
        <v>22</v>
      </c>
      <c r="D41" s="67"/>
      <c r="E41" s="84">
        <f>SUM(E42)</f>
        <v>400000</v>
      </c>
      <c r="F41" s="61">
        <f>SUM(G41:H41)</f>
        <v>0</v>
      </c>
      <c r="G41" s="62">
        <f>SUM(G42)</f>
        <v>0</v>
      </c>
      <c r="H41" s="94">
        <f t="shared" si="2"/>
        <v>0</v>
      </c>
      <c r="I41" s="126"/>
    </row>
    <row r="42" spans="1:9" s="30" customFormat="1" ht="33" customHeight="1" thickBot="1">
      <c r="A42" s="1758"/>
      <c r="B42" s="49"/>
      <c r="C42" s="77"/>
      <c r="D42" s="49" t="s">
        <v>34</v>
      </c>
      <c r="E42" s="48">
        <v>400000</v>
      </c>
      <c r="F42" s="43">
        <f>SUM(G42:H42)</f>
        <v>0</v>
      </c>
      <c r="G42" s="43">
        <v>0</v>
      </c>
      <c r="H42" s="52">
        <v>0</v>
      </c>
      <c r="I42" s="128"/>
    </row>
    <row r="43" spans="1:9" s="24" customFormat="1" ht="30" customHeight="1" thickBot="1">
      <c r="A43" s="65" t="s">
        <v>23</v>
      </c>
      <c r="B43" s="66"/>
      <c r="C43" s="73" t="s">
        <v>59</v>
      </c>
      <c r="D43" s="66"/>
      <c r="E43" s="46">
        <f>SUM(E44)</f>
        <v>600000</v>
      </c>
      <c r="F43" s="46">
        <f>SUM(F44)</f>
        <v>600000</v>
      </c>
      <c r="G43" s="46">
        <f>SUM(G44)</f>
        <v>600000</v>
      </c>
      <c r="H43" s="46">
        <f>SUM(H44)</f>
        <v>0</v>
      </c>
      <c r="I43" s="125"/>
    </row>
    <row r="44" spans="1:9" s="27" customFormat="1" ht="30" customHeight="1">
      <c r="A44" s="1762"/>
      <c r="B44" s="71">
        <v>92118</v>
      </c>
      <c r="C44" s="75" t="s">
        <v>24</v>
      </c>
      <c r="D44" s="68"/>
      <c r="E44" s="85">
        <f>SUM(E45)</f>
        <v>600000</v>
      </c>
      <c r="F44" s="36">
        <f>SUM(F45)</f>
        <v>600000</v>
      </c>
      <c r="G44" s="36">
        <f>SUM(G45)</f>
        <v>600000</v>
      </c>
      <c r="H44" s="92">
        <f>SUM(H45)</f>
        <v>0</v>
      </c>
      <c r="I44" s="131"/>
    </row>
    <row r="45" spans="1:9" s="27" customFormat="1" ht="48.75" customHeight="1" thickBot="1">
      <c r="A45" s="1763"/>
      <c r="B45" s="72"/>
      <c r="C45" s="83"/>
      <c r="D45" s="89" t="s">
        <v>34</v>
      </c>
      <c r="E45" s="86">
        <v>600000</v>
      </c>
      <c r="F45" s="40">
        <f>SUM(G45:H45)</f>
        <v>600000</v>
      </c>
      <c r="G45" s="41">
        <v>600000</v>
      </c>
      <c r="H45" s="97"/>
      <c r="I45" s="140" t="s">
        <v>972</v>
      </c>
    </row>
    <row r="46" spans="1:9" ht="30.75" customHeight="1" thickBot="1">
      <c r="A46" s="1683" t="s">
        <v>69</v>
      </c>
      <c r="B46" s="1683"/>
      <c r="C46" s="1684"/>
      <c r="D46" s="1091"/>
      <c r="E46" s="87">
        <f>SUM(E7,E16,E23,E26,E29,E32,E35,E40,E43)</f>
        <v>14769869</v>
      </c>
      <c r="F46" s="87">
        <f>SUM(F7,F16,F23,F26,F29,F32,F35,F40,F43)</f>
        <v>13937290</v>
      </c>
      <c r="G46" s="87">
        <f>SUM(G7,G16,G23,G26,G29,G32,G35,G40,G43)</f>
        <v>4804454</v>
      </c>
      <c r="H46" s="87">
        <f>SUM(H7,H16,H23,H26,H29,H32,H35,H40,H43)</f>
        <v>9132836</v>
      </c>
      <c r="I46" s="584"/>
    </row>
    <row r="49" spans="5:8" ht="14.25">
      <c r="E49" s="31"/>
      <c r="F49" s="31"/>
      <c r="G49" s="31"/>
      <c r="H49" s="31"/>
    </row>
    <row r="50" ht="14.25">
      <c r="F50" s="20"/>
    </row>
    <row r="51" ht="14.25">
      <c r="I51" s="42"/>
    </row>
    <row r="52" ht="14.25">
      <c r="H52" s="20"/>
    </row>
    <row r="54" ht="14.25">
      <c r="G54" s="20"/>
    </row>
    <row r="55" ht="14.25">
      <c r="G55" s="20"/>
    </row>
  </sheetData>
  <sheetProtection/>
  <mergeCells count="29">
    <mergeCell ref="A2:I2"/>
    <mergeCell ref="A3:B3"/>
    <mergeCell ref="A4:A6"/>
    <mergeCell ref="D4:D6"/>
    <mergeCell ref="E4:H4"/>
    <mergeCell ref="I4:I6"/>
    <mergeCell ref="E5:E6"/>
    <mergeCell ref="F5:F6"/>
    <mergeCell ref="G5:H5"/>
    <mergeCell ref="B4:B6"/>
    <mergeCell ref="C4:C6"/>
    <mergeCell ref="A8:A15"/>
    <mergeCell ref="B9:B12"/>
    <mergeCell ref="C9:C12"/>
    <mergeCell ref="I9:I10"/>
    <mergeCell ref="I11:I12"/>
    <mergeCell ref="B14:B15"/>
    <mergeCell ref="I14:I15"/>
    <mergeCell ref="C14:C15"/>
    <mergeCell ref="A24:A25"/>
    <mergeCell ref="A17:A18"/>
    <mergeCell ref="A19:A22"/>
    <mergeCell ref="A44:A45"/>
    <mergeCell ref="A46:C46"/>
    <mergeCell ref="A36:A39"/>
    <mergeCell ref="A41:A42"/>
    <mergeCell ref="A27:A28"/>
    <mergeCell ref="A30:A31"/>
    <mergeCell ref="A33:A34"/>
  </mergeCells>
  <printOptions horizontalCentered="1"/>
  <pageMargins left="0.2755905511811024" right="0.2755905511811024" top="0.7480314960629921" bottom="0.4330708661417323" header="0.31496062992125984" footer="0.31496062992125984"/>
  <pageSetup horizontalDpi="600" verticalDpi="600" orientation="landscape" paperSize="9" scale="70" r:id="rId1"/>
  <headerFooter>
    <oddFooter>&amp;CStrona &amp;P z &amp;N</oddFooter>
  </headerFooter>
  <rowBreaks count="2" manualBreakCount="2">
    <brk id="18" max="8" man="1"/>
    <brk id="28" max="8" man="1"/>
  </rowBreaks>
  <colBreaks count="1" manualBreakCount="1">
    <brk id="9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6"/>
  <sheetViews>
    <sheetView view="pageBreakPreview" zoomScale="90" zoomScaleSheetLayoutView="90" zoomScalePageLayoutView="0" workbookViewId="0" topLeftCell="A1">
      <selection activeCell="L609" sqref="L609"/>
    </sheetView>
  </sheetViews>
  <sheetFormatPr defaultColWidth="9.140625" defaultRowHeight="15"/>
  <cols>
    <col min="1" max="1" width="61.57421875" style="3" customWidth="1"/>
    <col min="2" max="2" width="19.7109375" style="3" bestFit="1" customWidth="1"/>
    <col min="3" max="3" width="16.00390625" style="3" customWidth="1"/>
    <col min="4" max="4" width="13.57421875" style="3" customWidth="1"/>
    <col min="5" max="16384" width="9.140625" style="3" customWidth="1"/>
  </cols>
  <sheetData>
    <row r="1" spans="1:4" ht="40.5" customHeight="1">
      <c r="A1" s="1"/>
      <c r="B1" s="1"/>
      <c r="C1" s="2"/>
      <c r="D1" s="2"/>
    </row>
    <row r="2" spans="1:4" ht="14.25">
      <c r="A2" s="1784" t="s">
        <v>73</v>
      </c>
      <c r="B2" s="1784"/>
      <c r="C2" s="1784"/>
      <c r="D2" s="1784"/>
    </row>
    <row r="3" spans="1:4" ht="14.25">
      <c r="A3" s="1784"/>
      <c r="B3" s="1784"/>
      <c r="C3" s="1784"/>
      <c r="D3" s="1784"/>
    </row>
    <row r="4" spans="1:5" ht="16.5" customHeight="1">
      <c r="A4" s="1"/>
      <c r="B4" s="1"/>
      <c r="C4" s="1"/>
      <c r="D4" s="1"/>
      <c r="E4" s="105"/>
    </row>
    <row r="5" spans="1:4" ht="15.75">
      <c r="A5" s="1785" t="s">
        <v>43</v>
      </c>
      <c r="B5" s="1785"/>
      <c r="C5" s="1"/>
      <c r="D5" s="1"/>
    </row>
    <row r="6" spans="1:4" ht="15.75" thickBot="1">
      <c r="A6" s="1"/>
      <c r="B6" s="1"/>
      <c r="C6" s="1"/>
      <c r="D6" s="4" t="s">
        <v>44</v>
      </c>
    </row>
    <row r="7" spans="1:4" ht="45.75" thickBot="1">
      <c r="A7" s="109" t="s">
        <v>45</v>
      </c>
      <c r="B7" s="110" t="s">
        <v>46</v>
      </c>
      <c r="C7" s="111" t="s">
        <v>35</v>
      </c>
      <c r="D7" s="112" t="s">
        <v>47</v>
      </c>
    </row>
    <row r="8" spans="1:4" ht="14.25">
      <c r="A8" s="106" t="s">
        <v>2</v>
      </c>
      <c r="B8" s="107" t="s">
        <v>3</v>
      </c>
      <c r="C8" s="108" t="s">
        <v>4</v>
      </c>
      <c r="D8" s="107" t="s">
        <v>5</v>
      </c>
    </row>
    <row r="9" spans="1:4" ht="14.25">
      <c r="A9" s="5" t="s">
        <v>75</v>
      </c>
      <c r="B9" s="6">
        <v>249989</v>
      </c>
      <c r="C9" s="7">
        <v>249989</v>
      </c>
      <c r="D9" s="8">
        <f>C9/B9*100</f>
        <v>100</v>
      </c>
    </row>
    <row r="10" spans="1:4" ht="14.25">
      <c r="A10" s="113" t="s">
        <v>74</v>
      </c>
      <c r="B10" s="114">
        <v>0</v>
      </c>
      <c r="C10" s="115">
        <v>1390737</v>
      </c>
      <c r="D10" s="116" t="s">
        <v>53</v>
      </c>
    </row>
    <row r="11" spans="1:4" ht="15" thickBot="1">
      <c r="A11" s="5" t="s">
        <v>48</v>
      </c>
      <c r="B11" s="6">
        <f>50843887+7962868</f>
        <v>58806755</v>
      </c>
      <c r="C11" s="9">
        <v>90568855</v>
      </c>
      <c r="D11" s="8">
        <f>C11/B11*100</f>
        <v>154.01097203884146</v>
      </c>
    </row>
    <row r="12" spans="1:4" ht="15.75" thickBot="1">
      <c r="A12" s="10" t="s">
        <v>49</v>
      </c>
      <c r="B12" s="11">
        <f>SUM(B9:B11)</f>
        <v>59056744</v>
      </c>
      <c r="C12" s="12">
        <f>SUM(C9:C11)</f>
        <v>92209581</v>
      </c>
      <c r="D12" s="13">
        <f>C12/B12*100</f>
        <v>156.13725843063747</v>
      </c>
    </row>
    <row r="13" spans="1:4" ht="15">
      <c r="A13" s="1"/>
      <c r="B13" s="1"/>
      <c r="C13" s="1"/>
      <c r="D13" s="1"/>
    </row>
    <row r="14" spans="1:4" ht="15">
      <c r="A14" s="1"/>
      <c r="B14" s="1"/>
      <c r="C14" s="1"/>
      <c r="D14" s="1"/>
    </row>
    <row r="15" spans="1:4" ht="15.75">
      <c r="A15" s="1785" t="s">
        <v>50</v>
      </c>
      <c r="B15" s="1785"/>
      <c r="C15" s="1"/>
      <c r="D15" s="1"/>
    </row>
    <row r="16" spans="1:4" ht="15.75" thickBot="1">
      <c r="A16" s="1"/>
      <c r="B16" s="1"/>
      <c r="C16" s="1"/>
      <c r="D16" s="4" t="s">
        <v>44</v>
      </c>
    </row>
    <row r="17" spans="1:4" ht="45.75" thickBot="1">
      <c r="A17" s="109" t="s">
        <v>51</v>
      </c>
      <c r="B17" s="110" t="s">
        <v>46</v>
      </c>
      <c r="C17" s="111" t="s">
        <v>35</v>
      </c>
      <c r="D17" s="112" t="s">
        <v>47</v>
      </c>
    </row>
    <row r="18" spans="1:4" ht="14.25">
      <c r="A18" s="106" t="s">
        <v>2</v>
      </c>
      <c r="B18" s="107" t="s">
        <v>3</v>
      </c>
      <c r="C18" s="108" t="s">
        <v>4</v>
      </c>
      <c r="D18" s="107" t="s">
        <v>5</v>
      </c>
    </row>
    <row r="19" spans="1:4" ht="14.25">
      <c r="A19" s="5" t="s">
        <v>52</v>
      </c>
      <c r="B19" s="14">
        <v>7962868</v>
      </c>
      <c r="C19" s="15">
        <v>7962868</v>
      </c>
      <c r="D19" s="16">
        <f>C19/B19*100</f>
        <v>100</v>
      </c>
    </row>
    <row r="20" spans="1:4" ht="15" thickBot="1">
      <c r="A20" s="5" t="s">
        <v>76</v>
      </c>
      <c r="B20" s="14">
        <v>0</v>
      </c>
      <c r="C20" s="7">
        <v>1390737</v>
      </c>
      <c r="D20" s="16" t="s">
        <v>53</v>
      </c>
    </row>
    <row r="21" spans="1:4" ht="15.75" thickBot="1">
      <c r="A21" s="10" t="s">
        <v>49</v>
      </c>
      <c r="B21" s="11">
        <f>SUM(B19:B20)</f>
        <v>7962868</v>
      </c>
      <c r="C21" s="12">
        <f>SUM(C19:C20)</f>
        <v>9353605</v>
      </c>
      <c r="D21" s="17">
        <f>C21/B21*100</f>
        <v>117.46527758591503</v>
      </c>
    </row>
    <row r="91" ht="14.25" customHeight="1"/>
    <row r="326" ht="14.25">
      <c r="J326" s="3" t="e">
        <f>G326/D326</f>
        <v>#DIV/0!</v>
      </c>
    </row>
  </sheetData>
  <sheetProtection/>
  <mergeCells count="3">
    <mergeCell ref="A2:D3"/>
    <mergeCell ref="A5:B5"/>
    <mergeCell ref="A15:B15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11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2015-04-14T10:46:47Z</dcterms:modified>
  <cp:category/>
  <cp:version/>
  <cp:contentType/>
  <cp:contentStatus/>
</cp:coreProperties>
</file>