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11535" firstSheet="2" activeTab="5"/>
  </bookViews>
  <sheets>
    <sheet name="dochody" sheetId="1" r:id="rId1"/>
    <sheet name="wydatki" sheetId="2" r:id="rId2"/>
    <sheet name="zestaw. przychod. i rozch. ZB" sheetId="3" r:id="rId3"/>
    <sheet name="dochody adm. rządowa" sheetId="4" r:id="rId4"/>
    <sheet name="wydatki adm rządowa" sheetId="5" r:id="rId5"/>
    <sheet name="przych i rozch." sheetId="6" r:id="rId6"/>
  </sheets>
  <definedNames>
    <definedName name="_xlnm.Print_Area" localSheetId="0">'dochody'!$A$1:$J$328</definedName>
    <definedName name="_xlnm.Print_Area" localSheetId="3">'dochody adm. rządowa'!$A$1:$F$28</definedName>
    <definedName name="_xlnm.Print_Area" localSheetId="1">'wydatki'!$A$1:$S$146</definedName>
    <definedName name="_xlnm.Print_Area" localSheetId="4">'wydatki adm rządowa'!$A$1:$M$28</definedName>
    <definedName name="_xlnm.Print_Titles" localSheetId="0">'dochody'!$6:$8</definedName>
    <definedName name="_xlnm.Print_Titles" localSheetId="1">'wydatki'!$3:$6</definedName>
  </definedNames>
  <calcPr fullCalcOnLoad="1"/>
</workbook>
</file>

<file path=xl/sharedStrings.xml><?xml version="1.0" encoding="utf-8"?>
<sst xmlns="http://schemas.openxmlformats.org/spreadsheetml/2006/main" count="754" uniqueCount="421">
  <si>
    <t xml:space="preserve">1. ZAKŁADY BUDŻETOWE </t>
  </si>
  <si>
    <t>w złotych</t>
  </si>
  <si>
    <t>Dział</t>
  </si>
  <si>
    <t>Rozdział</t>
  </si>
  <si>
    <t>Nazwa</t>
  </si>
  <si>
    <t>PRZYCHODY</t>
  </si>
  <si>
    <t>WYDATKI</t>
  </si>
  <si>
    <t>Plan</t>
  </si>
  <si>
    <t>Wykonanie</t>
  </si>
  <si>
    <t>1.</t>
  </si>
  <si>
    <t>2.</t>
  </si>
  <si>
    <t>3.</t>
  </si>
  <si>
    <t>4.</t>
  </si>
  <si>
    <t>5.</t>
  </si>
  <si>
    <t>6.</t>
  </si>
  <si>
    <t>7.</t>
  </si>
  <si>
    <t>010</t>
  </si>
  <si>
    <t>01004</t>
  </si>
  <si>
    <t>Biura geodezji i terenów rolnych</t>
  </si>
  <si>
    <t>OGÓŁEM</t>
  </si>
  <si>
    <t>2. GOSPODARSTWA POMOCNICZE</t>
  </si>
  <si>
    <t>01097</t>
  </si>
  <si>
    <t>Gospodarstwa pomocnicze</t>
  </si>
  <si>
    <t>3. DOCHODY WŁASNE JEDNOSTEK BUDŻETOWYCH</t>
  </si>
  <si>
    <t>Drogi publiczne wojewódzkie</t>
  </si>
  <si>
    <t>Biura planowania przestrzennego</t>
  </si>
  <si>
    <t>Szkoły podstawowe specjalne</t>
  </si>
  <si>
    <t>Szkoły zawodowe</t>
  </si>
  <si>
    <t>801</t>
  </si>
  <si>
    <t>80131</t>
  </si>
  <si>
    <t>Kolegia pracowników służb społecznych</t>
  </si>
  <si>
    <t>80141</t>
  </si>
  <si>
    <t>Zakłady kształcenia nauczycieli</t>
  </si>
  <si>
    <t>Dokształcanie i dokonalenie nauczycieli</t>
  </si>
  <si>
    <t>80147</t>
  </si>
  <si>
    <t>Biblioteki pedagogiczne</t>
  </si>
  <si>
    <t>854</t>
  </si>
  <si>
    <t>85410</t>
  </si>
  <si>
    <t>Internaty i bursy szkolne</t>
  </si>
  <si>
    <t>4. FUNDUSZE CELOWE</t>
  </si>
  <si>
    <t>01028</t>
  </si>
  <si>
    <t>Fundusz Ochrony Gruntów Rolnych</t>
  </si>
  <si>
    <t>710</t>
  </si>
  <si>
    <t>71030</t>
  </si>
  <si>
    <t>Fundusz Gospodarki Zasobem Geodezyjnym i Kartograficznym</t>
  </si>
  <si>
    <t>Zestawienie wykonania planu dochodów i wydatków zadań z zakresu 
administracji rządowej wykonywanych przez samorząd województwa</t>
  </si>
  <si>
    <r>
      <t>1.</t>
    </r>
    <r>
      <rPr>
        <b/>
        <sz val="10"/>
        <rFont val="Times New Roman"/>
        <family val="1"/>
      </rPr>
      <t xml:space="preserve">          </t>
    </r>
    <r>
      <rPr>
        <b/>
        <sz val="10"/>
        <rFont val="Arial"/>
        <family val="2"/>
      </rPr>
      <t>DOCHODY</t>
    </r>
  </si>
  <si>
    <t>Plan po zmianach</t>
  </si>
  <si>
    <t>% wykonania</t>
  </si>
  <si>
    <t>(5: 4)</t>
  </si>
  <si>
    <t>01005</t>
  </si>
  <si>
    <t>Prace geodezyjno-urządzeniowe na potrzeby rolnictwa</t>
  </si>
  <si>
    <t>01008</t>
  </si>
  <si>
    <t>Melioracje wodne</t>
  </si>
  <si>
    <t>01041</t>
  </si>
  <si>
    <t>Program Rozwoju Obszarów Wiejskich 2007-2013</t>
  </si>
  <si>
    <t>01078</t>
  </si>
  <si>
    <t>Usuwanie skutków klęsk żywiołowych</t>
  </si>
  <si>
    <t>05011</t>
  </si>
  <si>
    <t>Program Operacyjny Zrównoważony rozwój sektora rybołówstwa i nadbrzeżnych obszarów rybackich 2007-2013</t>
  </si>
  <si>
    <t>Krajowe pasażerskie przewozy autobusowe</t>
  </si>
  <si>
    <t>Ośrodki dokumentacji geodezyjnej i kartograficznej</t>
  </si>
  <si>
    <t>Prace geodezyjne i kartograficzne (nieinwestycyjne)</t>
  </si>
  <si>
    <t>Pozostała działalność</t>
  </si>
  <si>
    <t>Urzędy wojewódzkie</t>
  </si>
  <si>
    <t>Komisje egzaminacyjne</t>
  </si>
  <si>
    <t>Pozostałe wydatki obronne</t>
  </si>
  <si>
    <t>Ratownictwo medyczne</t>
  </si>
  <si>
    <t>Składki na ubezpieczenia zdrowotne oraz świadczenia dla osób nieobjętych obowiązkiem ubezpieczenia zdrowotnego</t>
  </si>
  <si>
    <t>Świadczenia rodzinne, świadczenie z funduszu alimentacyjnego oraz składki na ubezpieczenia emerytalne i rentowe z ubezpieczenia społecznego</t>
  </si>
  <si>
    <t>Wojewódzkie urzędy pracy</t>
  </si>
  <si>
    <t>Domy i ośrodki kultury, świetlice, kluby</t>
  </si>
  <si>
    <r>
      <t>2.</t>
    </r>
    <r>
      <rPr>
        <b/>
        <sz val="12"/>
        <rFont val="Times New Roman"/>
        <family val="1"/>
      </rPr>
      <t xml:space="preserve">          </t>
    </r>
    <r>
      <rPr>
        <b/>
        <sz val="12"/>
        <rFont val="Arial"/>
        <family val="2"/>
      </rPr>
      <t>WYDATKI</t>
    </r>
  </si>
  <si>
    <t>z tego:</t>
  </si>
  <si>
    <t>Wydatki bieżące</t>
  </si>
  <si>
    <t>w tym:</t>
  </si>
  <si>
    <t>Wydatki majątkowe</t>
  </si>
  <si>
    <t>Wydatki jednostek budżetowych</t>
  </si>
  <si>
    <t>w tym na:</t>
  </si>
  <si>
    <t>wynagrodzenia i składki od nich naliczane</t>
  </si>
  <si>
    <t>wydatki związane z realizacją ich statutowych zadań</t>
  </si>
  <si>
    <t>8.</t>
  </si>
  <si>
    <t>9.</t>
  </si>
  <si>
    <t>10.</t>
  </si>
  <si>
    <t>11.</t>
  </si>
  <si>
    <t>12.</t>
  </si>
  <si>
    <t>13.</t>
  </si>
  <si>
    <t>050</t>
  </si>
  <si>
    <t xml:space="preserve">Program Operacyjny Zrównoważony rozwój sektora rybołówstwa i nadbrzeżnych obszarów rybackich 2007-2013 </t>
  </si>
  <si>
    <t>Prace geodezyjnoe i kartograficzne (nieinwestycyjne)</t>
  </si>
  <si>
    <t>Zestawienie przychodów i rozchodów budżetu</t>
  </si>
  <si>
    <t>1. PRZYCHODY</t>
  </si>
  <si>
    <t>Źródło przychodu</t>
  </si>
  <si>
    <t>% wykonania
(3:2)</t>
  </si>
  <si>
    <t>Kredyty dlugoterminowe</t>
  </si>
  <si>
    <t>2. ROZCHODY</t>
  </si>
  <si>
    <t>Przeznaczenie rozchodu</t>
  </si>
  <si>
    <t xml:space="preserve">Spłaty kredytów bankowych </t>
  </si>
  <si>
    <t>Pożyczki udzielone</t>
  </si>
  <si>
    <t>01095</t>
  </si>
  <si>
    <t>Wybory do rad gmin, rad powiatów i sejmików województw, wybory wójtów, burmistrzów i prezydentów miast oraz referenda gminne, powiatowe i wojewódzkie</t>
  </si>
  <si>
    <t>Dotacje na zadania bieżące</t>
  </si>
  <si>
    <t>Świadczenia na rzecz osób fizycznych</t>
  </si>
  <si>
    <t>Pożyczka długoterminowa z Banku Rozwoju Rady Europy (CEB)</t>
  </si>
  <si>
    <t>Inne źródła (wolne środki)</t>
  </si>
  <si>
    <t xml:space="preserve">Zestawienie przychodów i wydatków zakładów budżetowych, 
gospodarstw pomocniczych, dochodów własnych jednostek budżetowych oraz funduszy celowych </t>
  </si>
  <si>
    <t>SZCZEGÓŁOWY PODZIAŁ WYDATKÓW</t>
  </si>
  <si>
    <t>Wykonanie ogółem w dziale/w rozdziale</t>
  </si>
  <si>
    <t>% wykonania (4:3)</t>
  </si>
  <si>
    <t>Wydatki
bieżące</t>
  </si>
  <si>
    <t>Wydatki
majątkowe</t>
  </si>
  <si>
    <t>Wydatki
jednostek
budżetowych</t>
  </si>
  <si>
    <t>Dotacje na
zadania
bieżące</t>
  </si>
  <si>
    <t>Świadczenia
na rzecz osób fizycznych</t>
  </si>
  <si>
    <t>Wydatki na programy finansowane
z udziałem środków UE
i źródeł zagranicznych</t>
  </si>
  <si>
    <t>Wypłaty z tytułu
poręczeń i gwarancji</t>
  </si>
  <si>
    <t>Obsługa
długu JST</t>
  </si>
  <si>
    <t>Inwestycje
i zakupy
inwestycyjne</t>
  </si>
  <si>
    <t>Zakup i
objęcie
akcji i
udziałów</t>
  </si>
  <si>
    <t>Wniesienie
wkładów do
spółek prawa
handlowego</t>
  </si>
  <si>
    <t>wynagrodzenia
i składki od
nich naliczane</t>
  </si>
  <si>
    <t>wydatki
związane
z realizacją
ich 
statutowych
zadań</t>
  </si>
  <si>
    <t>programy finansowane
z udziałem środków UE oraz źródeł zagranicznych</t>
  </si>
  <si>
    <t>01006</t>
  </si>
  <si>
    <t>01009</t>
  </si>
  <si>
    <t>150</t>
  </si>
  <si>
    <t>15011</t>
  </si>
  <si>
    <t>15013</t>
  </si>
  <si>
    <t>15095</t>
  </si>
  <si>
    <t>400</t>
  </si>
  <si>
    <t>40002</t>
  </si>
  <si>
    <t>40095</t>
  </si>
  <si>
    <t>500</t>
  </si>
  <si>
    <t>50005</t>
  </si>
  <si>
    <t>600</t>
  </si>
  <si>
    <t>60001</t>
  </si>
  <si>
    <t>60002</t>
  </si>
  <si>
    <t>60003</t>
  </si>
  <si>
    <t>60004</t>
  </si>
  <si>
    <t>60013</t>
  </si>
  <si>
    <t>60014</t>
  </si>
  <si>
    <t>60016</t>
  </si>
  <si>
    <t>60078</t>
  </si>
  <si>
    <t>60095</t>
  </si>
  <si>
    <t>630</t>
  </si>
  <si>
    <t>63003</t>
  </si>
  <si>
    <t>700</t>
  </si>
  <si>
    <t>70005</t>
  </si>
  <si>
    <t>71003</t>
  </si>
  <si>
    <t>71012</t>
  </si>
  <si>
    <t>71013</t>
  </si>
  <si>
    <t>71078</t>
  </si>
  <si>
    <t>71095</t>
  </si>
  <si>
    <t>720</t>
  </si>
  <si>
    <t>72095</t>
  </si>
  <si>
    <t>730</t>
  </si>
  <si>
    <t>73095</t>
  </si>
  <si>
    <t>750</t>
  </si>
  <si>
    <t>75011</t>
  </si>
  <si>
    <t>75017</t>
  </si>
  <si>
    <t>75018</t>
  </si>
  <si>
    <t>75046</t>
  </si>
  <si>
    <t>75071</t>
  </si>
  <si>
    <t>75075</t>
  </si>
  <si>
    <t>75095</t>
  </si>
  <si>
    <t>KS</t>
  </si>
  <si>
    <t>RR</t>
  </si>
  <si>
    <t>PI</t>
  </si>
  <si>
    <t>WP</t>
  </si>
  <si>
    <t>GG</t>
  </si>
  <si>
    <t>751</t>
  </si>
  <si>
    <t>75109</t>
  </si>
  <si>
    <t>752</t>
  </si>
  <si>
    <t>75212</t>
  </si>
  <si>
    <t>754</t>
  </si>
  <si>
    <t>75404</t>
  </si>
  <si>
    <t>75406</t>
  </si>
  <si>
    <t>75415</t>
  </si>
  <si>
    <t>757</t>
  </si>
  <si>
    <t>75702</t>
  </si>
  <si>
    <t>75704</t>
  </si>
  <si>
    <t>758</t>
  </si>
  <si>
    <t>75818</t>
  </si>
  <si>
    <t>EK</t>
  </si>
  <si>
    <t>OG</t>
  </si>
  <si>
    <t>ZARZ KR</t>
  </si>
  <si>
    <t>803</t>
  </si>
  <si>
    <t>851</t>
  </si>
  <si>
    <t>852</t>
  </si>
  <si>
    <t>853</t>
  </si>
  <si>
    <t>85420</t>
  </si>
  <si>
    <t>85495</t>
  </si>
  <si>
    <t>900</t>
  </si>
  <si>
    <t>90001</t>
  </si>
  <si>
    <t>90019</t>
  </si>
  <si>
    <t>90020</t>
  </si>
  <si>
    <t>90095</t>
  </si>
  <si>
    <t>921</t>
  </si>
  <si>
    <t>92105</t>
  </si>
  <si>
    <t>92106</t>
  </si>
  <si>
    <t>92108</t>
  </si>
  <si>
    <t>92109</t>
  </si>
  <si>
    <t>92110</t>
  </si>
  <si>
    <t>92114</t>
  </si>
  <si>
    <t>92116</t>
  </si>
  <si>
    <t>92118</t>
  </si>
  <si>
    <t>92120</t>
  </si>
  <si>
    <t>92178</t>
  </si>
  <si>
    <t>92195</t>
  </si>
  <si>
    <t>925</t>
  </si>
  <si>
    <t>92502</t>
  </si>
  <si>
    <t>926</t>
  </si>
  <si>
    <t>92601</t>
  </si>
  <si>
    <t>92605</t>
  </si>
  <si>
    <t>Zestawienie wykonania dochodów województwa 
(wg działów, rozdziałów, źródeł pochodzenia i rodzajów dochodów)</t>
  </si>
  <si>
    <t>Źródło pochodzenia</t>
  </si>
  <si>
    <t>Ogółem 
w dziale/
w rozdziale/
wg źródła</t>
  </si>
  <si>
    <t>% wykonania 
(7:4)</t>
  </si>
  <si>
    <t>dochody bieżące</t>
  </si>
  <si>
    <t>dochody majątkowe</t>
  </si>
  <si>
    <t>ROLNICTWO I ŁOWIECTWO</t>
  </si>
  <si>
    <t>Środki pozostałe po rozliczeniu na 31 grudnia 2010 r. zlikwidowanego zakładu budżetowego Podkarpackie Biuro Geodezji i Terenów Rolnych w Rzeszowie</t>
  </si>
  <si>
    <t xml:space="preserve">Wpłata do budżetu nadwyżki środków obrotowych przez zakład budżetowy </t>
  </si>
  <si>
    <t xml:space="preserve">Dotacje celowe otrzymane z budżetu państwa na zadania bieżące z zakresu administracji rządowej oraz inne zadania zlecone ustawami realizowane przez samorząd województwa </t>
  </si>
  <si>
    <t>Zarządy melioracji i urządzeń wodnych</t>
  </si>
  <si>
    <t>Dochody realizowane przez Podkarpacki Zarząd Melioracji i Urządzeń Wodnych w Rzeszowie</t>
  </si>
  <si>
    <t>5% dochodów uzyskiwanych na rzecz budżetu państwa w związku z realizacją zadań z zakresu administracji rządowej oraz innych zadań zleconych ustawami</t>
  </si>
  <si>
    <t>Dotacje celowe otrzymane z budżetu państwa na  zadania z zakresu administracji rządowej oraz inne zadania zlecone ustawami realizowane przez samorząd województwa</t>
  </si>
  <si>
    <t>Środki pochodzące z budżetu Unii Europejskiej na realizację projektów własnych w ramach Programu Rozwoju Obszarów Wiejskich na lata 2007-2013</t>
  </si>
  <si>
    <t xml:space="preserve">Wpływy z tytułu pomocy finansowej udzielanej między jednostkami samorządu terytorialnego na dofinansowanie zadań  </t>
  </si>
  <si>
    <t>Dotacja celowa z budżetu państwa na współfinansowanie projektów realizowanych w ramach Programu Operacyjnego Infrastruktura i Środowisko na lata 2007-2013</t>
  </si>
  <si>
    <t>Środki pochodzące z budżetu Unii Europejskiej na realizację projektów własnych w ramach Programu Operacyjnego Infrastruktura i Środowisko na lata 2007-2013</t>
  </si>
  <si>
    <t>Środki pochodzące z budżetu Unii Europejskiej jako zwrot wydatków poniesionych ze środków własnych  na zadania objęte pomocą techniczną realizowane w ramach PROW</t>
  </si>
  <si>
    <t>Środki pochodzące z budżetu państwa jako zwrot wydatków poniesionych ze środków własnych  na zadania objęte pomocą techniczną realizowane w ramach PROW</t>
  </si>
  <si>
    <t>Dotacje celowe otrzymane z budżetu państwa na zadania z zakresu administracji rządowej oraz inne zadania zlecone ustawami realizowane przez samorząd województwa</t>
  </si>
  <si>
    <t>Dotacja otrzymana z Narodowego Funduszu Ochrony Środowiska i Gospodarki Wodnej</t>
  </si>
  <si>
    <t>Dotacja otrzymana z Wojewódzkiego Funduszu Ochrony Środowiska i Gospodarki Wodnej w Rzeszowie</t>
  </si>
  <si>
    <t>Wpłata dywidendy z zysku za 2009 rok przez Podkarpackie Centrum Hurtowe AGROHURT SA w Rzeszowie</t>
  </si>
  <si>
    <t>RYBOŁÓWSTWO I RYBACTWO</t>
  </si>
  <si>
    <t>PRZETWÓRSTWO PRZEMYSŁOWE</t>
  </si>
  <si>
    <t>Rozwój przedsiębiorczości</t>
  </si>
  <si>
    <t>Zwrot odsetek od dotacji wykorzystanych niezgodnie z przeznaczeniem, pobranych nienależnie lub w nadmiernej wysokości przez beneficjentów Działania 2.5 ZPORR</t>
  </si>
  <si>
    <t>Zwrot odsetek od dotacji wykorzystanych niezgodnie z przeznaczeniem, pobranych nienależnie lub w nadmiernej wysokości przez beneficjentów projektów realizowanych w ramach Programu Operacyjnego Kapitał Ludzki</t>
  </si>
  <si>
    <t>Zwrot odsetek bankowych od zaliczek dotacji przekazanych beneficjentom działań realizowanych w ramach Programu Operacyjnego Kapitał Ludzki</t>
  </si>
  <si>
    <t>Zwrot dotacji wykorzystanych niezgodnie z przeznaczeniem, pobranych nienależnie lub w nadmiernej wysokości przez beneficjentów projektów realizowanych w ramach Programu Operacyjnego Kapitał Ludzki</t>
  </si>
  <si>
    <t>Zwrot dotacji wykorzystanych niezgodnie z przeznaczeniem, pobranych nienależnie lub w nadmiernej wysokości przez beneficjentów Działania 2.5 ZPORR</t>
  </si>
  <si>
    <t>Zwrot dotacji wykorzystanych niezgodnie z przeznaczeniem, pobranych nienależnie lub w nadmiernej wysokości przez beneficjentaów projektów realizowanych w ramach Regionalnego Programu Operacyjnego Województwa Podkarpackiego na lata 2007-2013</t>
  </si>
  <si>
    <t>Zwrot odsetek od dotacji wykorzystanych niezgodnie z przeznaczeniem, pobranych nienależnie lub w nadmiernej wysokości przez beneficjentów projektów realizowanych w ramach Regionalnego Programu Operacyjnego Województwa Podkarpackiego na lata 2007-2013</t>
  </si>
  <si>
    <t>Wpływ środków z tytułu kar pieniężnych stanowiących przychód na projektach realizowanych w ramach Programu Operacyjnego Kapitał Ludzki</t>
  </si>
  <si>
    <t>Rozwój kadr nowoczesnej gospodarki i przedsiębiorczości</t>
  </si>
  <si>
    <t>WYTWARZANIE I ZAOPATRYWANIE W ENERGIĘ ELEKTRYCZNĄ, GAZ I WODĘ</t>
  </si>
  <si>
    <t>Dostarczanie wody</t>
  </si>
  <si>
    <t>Zwrot dotacji wykorzystanych niezgodnie z przeznaczeniem, pobranych nienależnie lub w nadmiernej wysokości przez beneficjentów projektów realizowanych w ramach Regionalnego Programu Operacyjnego Województwa Podkarpackiego na lata 2007-2013</t>
  </si>
  <si>
    <t>HANDEL</t>
  </si>
  <si>
    <t>Promocja eksportu</t>
  </si>
  <si>
    <t>Środki pochodzące z budżetu Unii Europejskiej na realizację projektu pn. Sieć Centrów Obsługi Inwestorów i Eksporetrów (COIE) w ramach Programu Operacyjnego Innowacyjna Gospodarka</t>
  </si>
  <si>
    <t>Dotacja celowa z budżetu państwa na realizację projektu pn. Sieć Centrów Obsługi Inwestorów i Eksporetrów (COIE) w ramach Programu Operacyjnego Innowacyjna Gospodarka</t>
  </si>
  <si>
    <t>Odsetki od środków na rachunku bankowym projektu pn. Sieć Centrów Obsługi Inwestorów i Eksporetrów (COIE) w ramach Programu Operacyjnego Innowacyjna Gospodarka</t>
  </si>
  <si>
    <t xml:space="preserve">TRANSPORT I ŁĄCZNOŚĆ </t>
  </si>
  <si>
    <t>Krajowe pasażerskie przewozy kolejowe</t>
  </si>
  <si>
    <t>Dotacja z Funduszu Kolejowego na dofinansowanie zakupu pojazdów szynowych realizowanego w ramach projektu RPO WP</t>
  </si>
  <si>
    <t>Dotacje celowe otrzymane z budżetu państwa na realizację zadań własnych samorządu województwa</t>
  </si>
  <si>
    <t>Kara umowna z tytułu nieterminowego wykonania studium wykonalności na zakup pojazdów szynowych</t>
  </si>
  <si>
    <t>Kara z tytułu nieterminowej dostawy dwóch autobusów szynowych</t>
  </si>
  <si>
    <t xml:space="preserve">Wpływ odszkodowania za uszkodzenie autobusów szynowych </t>
  </si>
  <si>
    <t>Zwrot dotacji pobranych nienależnie przez przewoźników autobusowych</t>
  </si>
  <si>
    <t>Zwrot odsetek od  dotacji  pobranych nienależnie przez przewoźników autobusowych</t>
  </si>
  <si>
    <t>Lokalny transport zbiorowy</t>
  </si>
  <si>
    <t>Opłaty za wydawanie zezwoleń na regularny przewóz osób oraz wykonanie analizy sytuacji rynkowej w zbiorowym transporcie drogowym</t>
  </si>
  <si>
    <t xml:space="preserve">Dochody realizowane przez Podkarpacki Zarząd Dróg Wojewódzkich w Rzeszowie </t>
  </si>
  <si>
    <t>Wpływ odszkodowania związanego z korzystaniem z drogi wojewódzkiej</t>
  </si>
  <si>
    <t>Środki pochodzące z budżetu Unii Europejskiej na realizację projektu  w ramach Programu Operacyjnego Rozwój Polski Wschodniej</t>
  </si>
  <si>
    <t>Środki pochodzące z budżetu Unii Europejskiej jako zwrot wydatków poniesionych ze środków własnych na realizację projektu  w ramach Programu Operacyjnego Rozwój Polski Wschodniej</t>
  </si>
  <si>
    <t>Wpływy z tytułu pomocy finansowej udzielanej między jednostkami samorządu terytorialnego na dofinansowanie zadań  własnych</t>
  </si>
  <si>
    <t>Drogi publiczne powiatowe</t>
  </si>
  <si>
    <t>Odsetki od nieterminowego zwrotu niewykorzystanej dotacji na poprawę infrastruktury drogowej</t>
  </si>
  <si>
    <t>Drogi publiczne gminne</t>
  </si>
  <si>
    <t>Zwrot kosztów zastępstwa procesowego</t>
  </si>
  <si>
    <t>GOSPODARKA MIESZKANIOWA</t>
  </si>
  <si>
    <t>Gospodarka gruntami i nieruchomościami</t>
  </si>
  <si>
    <t>Opłaty za zarząd i wieczyste użytkowanie</t>
  </si>
  <si>
    <t>Dochody z najmu i dzierżawy oraz zaliczki na czynsze Wspólnoty Mieszkaniowej Przemyśl</t>
  </si>
  <si>
    <t>Dochody ze sprzedaży mienia będącego w zasobie Województwa</t>
  </si>
  <si>
    <t>Wpłata z tytułu zwrotu wywłaszczonej nieruchomości</t>
  </si>
  <si>
    <t>Odsetki od nieterminowych wpłat za najem i dzierżawę lokali użytkowych i nieruchomości przez najemców i dzierżawców</t>
  </si>
  <si>
    <t>Rozliczenia związane z wniesieniem przez Województwo Podkarpackie aportu do RARR SA w Rzeszowie</t>
  </si>
  <si>
    <t>Refundacja za media, rozliczenie podatku od nieruchomości, zwrot kosztów postępowania sądowego i procesowego, rozliczenie kaucji mieszkaniowych oraz zaliczki dla komornika za prowadzone egzekucje wobec zadłużonych najemców, odszkodowania za nieruchomości</t>
  </si>
  <si>
    <t>DZIAŁALNOŚĆ USŁUGOWA</t>
  </si>
  <si>
    <t xml:space="preserve">Dochody realizowane przez Podkarpackie Biuro Planowania Przestrzennego w Rzeszowie </t>
  </si>
  <si>
    <t xml:space="preserve">Dotacje celowe otrzymane z budżetu państwa na zadania  z zakresu administracji rządowej oraz inne zadania zlecone ustawami realizowane przez samorząd województwa </t>
  </si>
  <si>
    <t>Dochody realizowane przez Wojewódzki Ośrodek Dokumentacji Geodezyjnej i Kratograficznej Rzeszowie</t>
  </si>
  <si>
    <t>Prace geodezyjne i kartograficzne  (nieinwestycyjne)</t>
  </si>
  <si>
    <t>NAUKA</t>
  </si>
  <si>
    <t>Zwrot stypendium wypłaconego w ramach projektu systemowego pn."Wzmocnienie instytucjonalnego systemu wdrażania Regionalnej Strategii Innowacji w latach 2007-2013 w województwie podkarpackim" realizowanego w ramach Programu Operacyjnego Kapitał Ludzki</t>
  </si>
  <si>
    <t>Zwrot odsetek od stypendium wypłaconego w ramach projektu systemowego pn."Wzmocnienie instytucjonalnego systemu wdrażania Regionalnej Strategii Innowacji w latach 2007-2013 w województwie podkarpackim" realizowanego w ramach Programu Operacyjnego Kapitał Ludzki</t>
  </si>
  <si>
    <t>ADMINISTRACJA PUBLICZNA</t>
  </si>
  <si>
    <t>75001</t>
  </si>
  <si>
    <t>Urzędy naczelnych i centralnych organów administracji rządowej</t>
  </si>
  <si>
    <t>Środki pochodzące z budżetu Unii Europejskiej na realizację projektu pn." System Informacji o Funduszach Europejskich" w ramach Programu Operacyjnego Pomoc Techniczna</t>
  </si>
  <si>
    <t>Dotacja celowa budżetu państwa na współfinansowanie projektu pn." System Informacji o Funduszach Europejskich" w ramach Programu Operacyjnego Pomoc Techniczna</t>
  </si>
  <si>
    <t>Urzędy marszałkowskie</t>
  </si>
  <si>
    <t>Dochody realizowane przez Urząd Marszałkowski Województwa Podkarpackiego</t>
  </si>
  <si>
    <t>Dotacja celowa z budżetu państwa na zadania własne samorządu</t>
  </si>
  <si>
    <t>Środki pochodzące z budżetu Unii Europejskiej jako zwrot wydatków poniesionych ze środków własnych na realizację projektu ProAct</t>
  </si>
  <si>
    <t>Środki pochodzące z budżetu Unii Europejskiej jako zwrot wydatków poniesionych ze środków własnych na zadania realizowane w ramach umowy grantowej z Komisją Europejską na utworzenie Podkarpackiej Agencji Energetycznej</t>
  </si>
  <si>
    <t>Środki pochodzące z budżetu Unii Europejskiej jako zwrot wydatków poniesionych ze środków własnych  na realizację projektu INTERREG IIIB CADSES Projekt BETTER</t>
  </si>
  <si>
    <t>Środki pochodzące z budżetu Unii Europejskiej jako zwrot wydatków poniesionych ze środków własnych  na realizację projektu INTERREG IIIB CADSES Projekt Karpacki</t>
  </si>
  <si>
    <t>Dotacja z Wojewódzkiego Funduszu Ochrony Środowiska i Gospodarki Wodnej w Rzeszowie na zakup licencji programu do obsługi Wojewódzkiego Banku Zanieczyszczeń Środowiska</t>
  </si>
  <si>
    <t>Centrum Rozwoju Zasobów Ludzkich</t>
  </si>
  <si>
    <t>Środki pochodzące z budżetu Unii Europejskiej na realizację projektu pn. "Wsparcie Regionalnych Ośrodków Polityki Społecznej w zakresie utworzenia Obserwatorium Integracji Społecznej" realizowanego w ramach Programu Operacyjnego Kapitał Ludzki</t>
  </si>
  <si>
    <t>Dotacja celowa z budżetu państwa na realizację projektu pn. "Wsparcie Regionalnych Ośrodków Polityki Społecznej w zakresie utworzenia Obserwatorium Integracji Społecznej" realizowanego w ramach Programu Operacyjnego Kapitał Ludzki</t>
  </si>
  <si>
    <t>Promocja jednostek samorządu terytorialnego</t>
  </si>
  <si>
    <t>Wpływy za korzystanie przez RARR S.A. w Rzeszowie ze strony internetowej www.gov-rzeszow.pl</t>
  </si>
  <si>
    <t>Środki pochodzące z budżetu Unii Europejskiej na realizację projektu pn."Transgraniczny produkt turystyczny - Zaklęte w drewnie" w ramach Programu Współpracy Transgranicznej Rzeczypospolita Polska - Republika Słowacka 2007-2013</t>
  </si>
  <si>
    <t>Środki na współfinansowanie realizacji projektu pn. "Transgraniczny produkt turystyczny - Zaklęte w drewnie" w ramach Programu Współpracy Transgranicznej Rzeczypospolita Polska - Republika Słowacka 2007-2013</t>
  </si>
  <si>
    <t>Zwrot dotacji wykorzystanych niezgodnie z przeznaczeniem, pobranych nienależnie lub w nadmiernej wysokości</t>
  </si>
  <si>
    <t>Dotacje celowe otrzymane z budżetu państwa na realizację zadań własnych samorządu</t>
  </si>
  <si>
    <t>URZĘDY NACZELNYCH ORGANÓW WŁADZY PAŃSTWOWEJ, KONTROLI I OCHRONY PRAWA ORAZ SĄDOWNICTWA</t>
  </si>
  <si>
    <t>OBRONA NARODOWA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</si>
  <si>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</si>
  <si>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</si>
  <si>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Opłaty za zezwolenia na hurtową sprzedaż alkoholu</t>
  </si>
  <si>
    <t xml:space="preserve">Dochody realizowane przez Wojewódzki Urząd Pracy w Rzeszowie </t>
  </si>
  <si>
    <t>Udziały województw w podatkach stanowiących dochód budżetu państwa</t>
  </si>
  <si>
    <t>Udział w podatku dochodowym od osób fizycznych</t>
  </si>
  <si>
    <t>Udział w podatku dochodowym od osób prawnych</t>
  </si>
  <si>
    <t>Odestki za nieterminowe rozliczenie, płacone przez urzędy obsługujące organy podatkowe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</si>
  <si>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</si>
  <si>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</si>
  <si>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</si>
  <si>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</si>
  <si>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</si>
  <si>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</si>
  <si>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Różne rozliczenia finansowe</t>
  </si>
  <si>
    <t>Odsetki od środków na rachunkach bankowych oraz lokat terminowych</t>
  </si>
  <si>
    <t>Odsetki od środków na rachunkach bankowych dotacji na realizację PO KL</t>
  </si>
  <si>
    <t>Część regionalna subwencji ogólnej dla województw</t>
  </si>
  <si>
    <t>Regionalne Programy Operacyjne 2007-2013</t>
  </si>
  <si>
    <t>Dotacja celowa z budżetu państwa na finansowanie wydatków objętych Pomocą Techniczną RPO WP</t>
  </si>
  <si>
    <t>Dotacja celowa z budżetu państwa na współfinansowanie projektów w ramach RPO WP</t>
  </si>
  <si>
    <t>Środki pochodzące z budżetu Unii Europejskiej na realizację projektów własnych w ramach RPO WP</t>
  </si>
  <si>
    <t>Program Operacyjny Kapitał Ludzki</t>
  </si>
  <si>
    <t>Dotacja celowa z budżetu państwa na współfinansowanie projektów w ramach PO KL</t>
  </si>
  <si>
    <t>Środki pochodzące z budżetu Unii Europejskiej na  realizację projektów własnych w ramach PO KL</t>
  </si>
  <si>
    <t>OŚWIATA I WYCHOWANIE</t>
  </si>
  <si>
    <t>Dochody uzyskiwane przez jednostki oświatowe</t>
  </si>
  <si>
    <t>Doksztalcanie i doskonalenie nauczycieli</t>
  </si>
  <si>
    <t>Środki pochodzące z budżetu Unii Europejskiej na realizację projektu pn. "Szkoła Kluczowych Kompetencji. Program rozwijania umiejętności uczniów szkół Polski Wschodniej" w ramach POKL</t>
  </si>
  <si>
    <t>Dotacja celowa z budżetu państwa na współfinansowanie projektu pn. "Szkoła Kluczowych Kompetencji. Program rozwijania umiejętności uczniów szkół Polski Wschodniej" w ramach PO KL</t>
  </si>
  <si>
    <t xml:space="preserve">Środki z budżetu Unii Europejskej na realizację przez PCEN w Rzeszowie  Projektu Partnerskiego Comenius Regio w ramach Programu "Uczenie się przez całe życie" </t>
  </si>
  <si>
    <t>Dochody realizowane przez Podkarpackie Centrum Edukacji Nauczycieli w Rzeszowie</t>
  </si>
  <si>
    <t xml:space="preserve">Zwrot odsetek od dotacji wykorzystanych niezgodnie z przeznaczeniem, pobranych nienależnie lub w nadmiernej wysokości </t>
  </si>
  <si>
    <t xml:space="preserve">Zwrot dotacji wykorzystanych niezgodnie z przeznaczeniem, pobranych nienależnie lub w nadmiernej wysokości </t>
  </si>
  <si>
    <t xml:space="preserve">Wpływy z tytułu pomocy finansowej udzielanej między jednostkami samorządu terytorialnego na dofinansowanie własnych zadań </t>
  </si>
  <si>
    <t>Dotacje otrzymane z funduszy celowych na realizację zadań jednostek sektora finansów publicznych</t>
  </si>
  <si>
    <t>Środki pochodzące z Fundacji Centrum Edukacji Obywatelskiej w Warszawie w ramach programu "Powódź. Pomagamy!- Pomoc dla szkół i bibliotek 2010"</t>
  </si>
  <si>
    <t xml:space="preserve">Wpływ środków z tytułu kary pieniężnej stanowiącej przychód na projekcie realizowanym w ramach Programu Operacyjnego Kapitał Ludzki </t>
  </si>
  <si>
    <t>OCHRONA ZDROWIA</t>
  </si>
  <si>
    <t>Szpitale ogólne</t>
  </si>
  <si>
    <t>Zwrot  przez Szpital Wojewódzki Nr 2 im. św. Jadwigi Królowej w Rzeszowie  środków zrefundowanych z budżetu Unii Europejskiej w ramach projektu RPO WP pn. "Rozbudowa i modernizacja Szpitala Wojewódzkiego Nr 2  w Rzeszowie"</t>
  </si>
  <si>
    <t>Zwrot przez  Wojewódzki Szpital im. Zofii z Zamoyskich Tarnowskiej w Tarnobrzegu środków zrefundowanych z budżetu Unii Europejskiej w ramach projektu RPO WP pn. " Przebudowa pawilonu B na potrzeby powstającego Centrum Onkologicznego w Wojewódzkim Szpitalu im. Zofii z Zamoyskich Tarnowskiej w Tarnobrzegu"</t>
  </si>
  <si>
    <t>Zwalczanie narkomanii</t>
  </si>
  <si>
    <t>Przeciwdziałanie alkoholizmowi</t>
  </si>
  <si>
    <t>Składki na ubezpieczenie zdrowotne oraz świadczenia dla osób nieobjętych obowiązkiem ubezpieczenia zdrowotnego</t>
  </si>
  <si>
    <t>POMOC SPOŁECZNA</t>
  </si>
  <si>
    <t>Regionalne ośrodki polityki społecznej</t>
  </si>
  <si>
    <t>Dochody realizowane przez Regionalny Ośrodek Polityki Społecznej w Rzeszowie</t>
  </si>
  <si>
    <t>Zwrot odsetek od dotacji wykorzystanych niezgodnie z przeznaczeniem, pobranych nienależnie lub w nadmiernej wysokości na realizację zadań z zakresu pomocy społecznej</t>
  </si>
  <si>
    <t>Powiatowe centra pomocy rodzinie</t>
  </si>
  <si>
    <t>Ośrodki pomocy społecznej</t>
  </si>
  <si>
    <t>POZOSTAŁE ZADANIA W ZAKRESIE POLITYKI SPOŁECZNEJ</t>
  </si>
  <si>
    <t>Państwowy Fundusz Rehabilitacji Osób Niepełnosprawnych</t>
  </si>
  <si>
    <t xml:space="preserve">Wpłata odpisu 2,5% ze środków Państwowego Funduszu Rehabilitacji Osób Niepełnosprawnych </t>
  </si>
  <si>
    <t>Dochody realizowane przez Wojewódzki Urząd Pracy w Rzeszowie</t>
  </si>
  <si>
    <t>Dotacja celowa z budżetu państwa na finansowanie wydatków objętych Pomocą Techniczną PO KL</t>
  </si>
  <si>
    <t>Dotacja celowa z budżetu państwa na współfinansowanie wydatków objętych Pomocą Techniczną PO KL</t>
  </si>
  <si>
    <t>Zwrot dotacji wykorzystanych niezgodnie z przeznaczeniem, pobranych nienależnie lub w nadmiernej wysokości przez beneficjentów projektów realizowanych w ramach ZPORR</t>
  </si>
  <si>
    <t>Zwrot nadpłaconych wydatków na realizację projektu własnego w ramach działania 2.3. ZPORR - projekt własny WUP</t>
  </si>
  <si>
    <t>Odsetki od środków podlegających zwrotowi w ramach działania 2.3. ZPORR - projekt własny WUP</t>
  </si>
  <si>
    <t>Zwrot odsetek od dotacji wykorzystanych niezgodnie z przeznaczeniem, pobranych nienależnie lub w nadmiernej wysokości przez beneficjentów projektów realizowanych w ramach ZPORR</t>
  </si>
  <si>
    <t>Powiatowe urzędy pracy</t>
  </si>
  <si>
    <t>Pozostala dzialalność</t>
  </si>
  <si>
    <t>EDUKACYJNA OPIEKA WYCHOWAWCZA</t>
  </si>
  <si>
    <t>Pomoc materialna dla uczniów</t>
  </si>
  <si>
    <t>GOSPODARKA KOMUNALNA I OCHRONA ŚRODOWISKA</t>
  </si>
  <si>
    <t>Gospodarka ściekowa i ochrona wód</t>
  </si>
  <si>
    <t>Zwrot przez Gminę Trzebownisko środków zrefundowanych z budżetu Unii Europejskiej w ramach projektu pn. "Budowa sieci odprowadzania wód opadowych z terenu Podkarpackiego Parku Naukowo-Technologicznego w strefie S1 Jasionka oraz terenów Gminy Trzebownisko"</t>
  </si>
  <si>
    <t>Wpływy i wydatki związane z gromadzeniem środków z opłat i kar za korzystanie ze środowiska</t>
  </si>
  <si>
    <t>Wpłata odpisu 10% od decyzji wydanych przez Marszałka Województwa z tytułu opłat i kar za korzystanie ze środowiska</t>
  </si>
  <si>
    <t>Wpływy i wydatki związane z gromadzeniem środków z opłat produktowych</t>
  </si>
  <si>
    <t>Wpłata odpisu 2% od wpływów z tytułu opłaty produktowej</t>
  </si>
  <si>
    <t>KULTURA I OCHRONA DZIEDZICTWA NARODOWEGO</t>
  </si>
  <si>
    <t xml:space="preserve">Pozostałe zadania w zakresie kultury </t>
  </si>
  <si>
    <t>Zwrot odsetek od dotacji wykorzystanych niezgodnie z przeznaczeniem, pobranych nienależnie lub w nadmiernej wysokości</t>
  </si>
  <si>
    <t>Teatry</t>
  </si>
  <si>
    <t>Dotacje celowe otrzymane z budżetu państwa na zadania realizowane przez samorząd województwa na podstawie porozumień z organami administracji rządowej</t>
  </si>
  <si>
    <t>Wpływy z tytułu pomocy finansowej udzielanej między jednostkamisamorządu terytorialnego na dofinansowanie zadań własnych</t>
  </si>
  <si>
    <t>Filharmonie, orkiestry, chóry i kapele</t>
  </si>
  <si>
    <t>Domy i ośrodki kultury, świetlice i kluby</t>
  </si>
  <si>
    <t>Galerie i biura wystaw artystycznych</t>
  </si>
  <si>
    <t>Pozostałe instytucje kultury</t>
  </si>
  <si>
    <t>Biblioteki</t>
  </si>
  <si>
    <t xml:space="preserve">Dotacje celowe otrzymane z gminy na zadania bieżące realizowane na podstawie porozumień (umów) między jednostkami samorządu terytorialnego </t>
  </si>
  <si>
    <t xml:space="preserve">Dotacje celowe otrzymane z powiatu na zadania bieżące realizowane na podstawie porozumień (umów) między jednostkami samorządu terytorialnego </t>
  </si>
  <si>
    <t>Muzea</t>
  </si>
  <si>
    <t>Wpływy z tytułu pomocy finansowej udzielanej między jednostkami samorządu terytorialnego na dofinansowanie zadań własnych</t>
  </si>
  <si>
    <t>Ochrona zabytków i opieka nad zabytkami</t>
  </si>
  <si>
    <t>OGRODY BOTANICZNE I ZOOLOGICZNE ORAZ NATURALNE OBSZARY I OBIEKTY CHRONIONEJ PRZYRODY</t>
  </si>
  <si>
    <t>Parki krajobrazowe</t>
  </si>
  <si>
    <t>KULTURA FIZYCZNA I SPORT</t>
  </si>
  <si>
    <t>Zadania w zakresie kultury fizycznej i sportu</t>
  </si>
  <si>
    <t>Zwrot dotacji wykorzystanych niezgodnie z przeznaczeniem lub pobranych w nadmiernej wysokości</t>
  </si>
  <si>
    <t xml:space="preserve">Odsetki od dotacji wykorzystanych niezgodnie z przeznaczeniem lub pobranych w nadmiernej wysokości </t>
  </si>
  <si>
    <t xml:space="preserve">Zwrot stypendium sportowego </t>
  </si>
  <si>
    <t>OGÓŁEM DOCHODY</t>
  </si>
  <si>
    <t>Dotacja z Państwowego Funduszu Rehabilitacji Osób Niepełnosprawnych na koszty wynagrodzenia  osoby niepełnosprawnej</t>
  </si>
  <si>
    <t>Zwrot dotacji wykorzystanych niezgodnie z przeznaczeniem, pobranych nienależnie lub w nadmiernej wysokości w ramach Pomocy Technicznej PO KL</t>
  </si>
  <si>
    <t>Zwrot odsetek od dotacji wykorzystanych niezgodnie z przeznaczeniem, pobranych nienależnie lub w nadmiernej wysokości w ramach Pomocy Technicznej PO KL</t>
  </si>
  <si>
    <t>Rehabilitacja zawodowa i społeczna osób niepełnosprawnych</t>
  </si>
  <si>
    <t>Odsetki od kary pieniężnej</t>
  </si>
  <si>
    <t xml:space="preserve">Wpływ środków z tytułu kary pieniężnej stanowiącej przychód na projekcie realizowanym w ramach PTU Programu Operacyjnego Kapitał Ludzki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</si>
</sst>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9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0"/>
      <name val="Times New Roman CE"/>
      <family val="0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i/>
      <sz val="8"/>
      <name val="Arial"/>
      <family val="2"/>
    </font>
    <font>
      <sz val="8"/>
      <name val="Arial CE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Czcionka tekstu podstawowego"/>
      <family val="2"/>
    </font>
    <font>
      <i/>
      <sz val="10"/>
      <color indexed="8"/>
      <name val="Arial"/>
      <family val="2"/>
    </font>
    <font>
      <b/>
      <sz val="12"/>
      <color indexed="8"/>
      <name val="Czcionka tekstu podstawowego"/>
      <family val="2"/>
    </font>
    <font>
      <b/>
      <i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i/>
      <sz val="12"/>
      <color indexed="8"/>
      <name val="Czcionka tekstu podstawowego"/>
      <family val="2"/>
    </font>
    <font>
      <b/>
      <i/>
      <sz val="11"/>
      <color indexed="8"/>
      <name val="Czcionka tekstu podstawowego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zcionka tekstu podstawowego"/>
      <family val="2"/>
    </font>
    <font>
      <i/>
      <sz val="10"/>
      <color theme="1"/>
      <name val="Arial"/>
      <family val="2"/>
    </font>
    <font>
      <b/>
      <sz val="12"/>
      <color theme="1"/>
      <name val="Czcionka tekstu podstawowego"/>
      <family val="2"/>
    </font>
    <font>
      <b/>
      <i/>
      <sz val="10"/>
      <color theme="1"/>
      <name val="Arial"/>
      <family val="2"/>
    </font>
    <font>
      <b/>
      <i/>
      <sz val="10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i/>
      <sz val="12"/>
      <color theme="1"/>
      <name val="Czcionka tekstu podstawowego"/>
      <family val="2"/>
    </font>
    <font>
      <b/>
      <i/>
      <sz val="11"/>
      <color theme="1"/>
      <name val="Czcionka tekstu podstawowego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/>
    </border>
    <border>
      <left/>
      <right style="thin"/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8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2" fillId="0" borderId="0" xfId="51" applyFont="1" applyAlignment="1">
      <alignment vertical="center"/>
      <protection/>
    </xf>
    <xf numFmtId="0" fontId="2" fillId="0" borderId="0" xfId="51">
      <alignment/>
      <protection/>
    </xf>
    <xf numFmtId="0" fontId="5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left" vertical="center"/>
      <protection/>
    </xf>
    <xf numFmtId="0" fontId="2" fillId="0" borderId="0" xfId="51" applyFont="1" applyAlignment="1">
      <alignment horizontal="right" vertical="center"/>
      <protection/>
    </xf>
    <xf numFmtId="0" fontId="6" fillId="0" borderId="0" xfId="51" applyFont="1" applyAlignment="1">
      <alignment horizontal="left" indent="5"/>
      <protection/>
    </xf>
    <xf numFmtId="0" fontId="4" fillId="6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9" fillId="0" borderId="0" xfId="51" applyFont="1" applyFill="1" applyBorder="1" applyAlignment="1">
      <alignment vertical="center" wrapText="1"/>
      <protection/>
    </xf>
    <xf numFmtId="0" fontId="8" fillId="0" borderId="0" xfId="51" applyFont="1" applyFill="1" applyBorder="1" applyAlignment="1">
      <alignment vertical="center" wrapText="1"/>
      <protection/>
    </xf>
    <xf numFmtId="4" fontId="8" fillId="0" borderId="0" xfId="51" applyNumberFormat="1" applyFont="1" applyFill="1" applyBorder="1" applyAlignment="1">
      <alignment vertical="center" wrapText="1"/>
      <protection/>
    </xf>
    <xf numFmtId="0" fontId="4" fillId="0" borderId="0" xfId="51" applyFont="1" applyFill="1" applyAlignment="1">
      <alignment horizontal="left" vertical="center"/>
      <protection/>
    </xf>
    <xf numFmtId="0" fontId="2" fillId="0" borderId="0" xfId="51" applyFont="1" applyFill="1" applyAlignment="1">
      <alignment vertical="center"/>
      <protection/>
    </xf>
    <xf numFmtId="0" fontId="6" fillId="0" borderId="0" xfId="51" applyFont="1" applyFill="1" applyAlignment="1">
      <alignment horizontal="left" vertical="center"/>
      <protection/>
    </xf>
    <xf numFmtId="0" fontId="8" fillId="0" borderId="0" xfId="51" applyFont="1" applyFill="1" applyAlignment="1">
      <alignment vertical="center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6" fillId="0" borderId="10" xfId="51" applyNumberFormat="1" applyFont="1" applyFill="1" applyBorder="1" applyAlignment="1">
      <alignment vertical="center" wrapText="1"/>
      <protection/>
    </xf>
    <xf numFmtId="0" fontId="6" fillId="0" borderId="0" xfId="51" applyFont="1" applyAlignment="1">
      <alignment horizontal="center" vertical="center"/>
      <protection/>
    </xf>
    <xf numFmtId="0" fontId="75" fillId="0" borderId="0" xfId="51" applyFont="1" applyFill="1" applyAlignment="1">
      <alignment vertical="center"/>
      <protection/>
    </xf>
    <xf numFmtId="0" fontId="8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 horizontal="left" indent="3"/>
      <protection/>
    </xf>
    <xf numFmtId="0" fontId="2" fillId="0" borderId="0" xfId="51" applyFont="1">
      <alignment/>
      <protection/>
    </xf>
    <xf numFmtId="0" fontId="6" fillId="0" borderId="0" xfId="51" applyFont="1" applyAlignment="1">
      <alignment horizontal="left" indent="3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5" fillId="33" borderId="15" xfId="51" applyFont="1" applyFill="1" applyBorder="1" applyAlignment="1">
      <alignment horizontal="center" vertical="center" wrapText="1"/>
      <protection/>
    </xf>
    <xf numFmtId="0" fontId="7" fillId="0" borderId="11" xfId="51" applyFont="1" applyBorder="1" applyAlignment="1" quotePrefix="1">
      <alignment horizontal="center" vertical="center" wrapText="1"/>
      <protection/>
    </xf>
    <xf numFmtId="0" fontId="7" fillId="0" borderId="11" xfId="51" applyFont="1" applyBorder="1" applyAlignment="1">
      <alignment vertical="center" wrapText="1"/>
      <protection/>
    </xf>
    <xf numFmtId="3" fontId="7" fillId="0" borderId="11" xfId="51" applyNumberFormat="1" applyFont="1" applyBorder="1" applyAlignment="1">
      <alignment vertical="center" wrapText="1"/>
      <protection/>
    </xf>
    <xf numFmtId="10" fontId="7" fillId="0" borderId="16" xfId="51" applyNumberFormat="1" applyFont="1" applyBorder="1" applyAlignment="1">
      <alignment vertical="center" wrapText="1"/>
      <protection/>
    </xf>
    <xf numFmtId="49" fontId="7" fillId="0" borderId="11" xfId="51" applyNumberFormat="1" applyFont="1" applyBorder="1" applyAlignment="1">
      <alignment horizontal="center" vertical="center" wrapText="1"/>
      <protection/>
    </xf>
    <xf numFmtId="0" fontId="7" fillId="0" borderId="17" xfId="51" applyFont="1" applyBorder="1" applyAlignment="1" quotePrefix="1">
      <alignment horizontal="center" vertical="center" wrapText="1"/>
      <protection/>
    </xf>
    <xf numFmtId="0" fontId="7" fillId="0" borderId="18" xfId="51" applyFont="1" applyBorder="1" applyAlignment="1" quotePrefix="1">
      <alignment horizontal="center" vertical="center" wrapText="1"/>
      <protection/>
    </xf>
    <xf numFmtId="3" fontId="2" fillId="0" borderId="0" xfId="51" applyNumberFormat="1">
      <alignment/>
      <protection/>
    </xf>
    <xf numFmtId="0" fontId="7" fillId="0" borderId="17" xfId="51" applyFont="1" applyBorder="1" applyAlignment="1">
      <alignment horizontal="center" vertical="center" wrapText="1"/>
      <protection/>
    </xf>
    <xf numFmtId="0" fontId="7" fillId="0" borderId="19" xfId="51" applyFont="1" applyBorder="1" applyAlignment="1">
      <alignment horizontal="center" vertical="center" wrapText="1"/>
      <protection/>
    </xf>
    <xf numFmtId="0" fontId="8" fillId="0" borderId="20" xfId="51" applyFont="1" applyBorder="1" applyAlignment="1">
      <alignment horizontal="center" vertical="center" wrapText="1"/>
      <protection/>
    </xf>
    <xf numFmtId="0" fontId="8" fillId="0" borderId="12" xfId="51" applyFont="1" applyBorder="1" applyAlignment="1">
      <alignment horizontal="center" vertical="center" wrapText="1"/>
      <protection/>
    </xf>
    <xf numFmtId="0" fontId="7" fillId="0" borderId="12" xfId="51" applyFont="1" applyBorder="1" applyAlignment="1">
      <alignment vertical="center" wrapText="1"/>
      <protection/>
    </xf>
    <xf numFmtId="3" fontId="7" fillId="0" borderId="12" xfId="51" applyNumberFormat="1" applyFont="1" applyBorder="1" applyAlignment="1">
      <alignment vertical="center" wrapText="1"/>
      <protection/>
    </xf>
    <xf numFmtId="3" fontId="8" fillId="33" borderId="21" xfId="51" applyNumberFormat="1" applyFont="1" applyFill="1" applyBorder="1" applyAlignment="1">
      <alignment horizontal="right" vertical="center" wrapText="1"/>
      <protection/>
    </xf>
    <xf numFmtId="0" fontId="6" fillId="0" borderId="0" xfId="51" applyFont="1" applyAlignment="1">
      <alignment horizontal="left" indent="1"/>
      <protection/>
    </xf>
    <xf numFmtId="0" fontId="12" fillId="0" borderId="0" xfId="51" applyFont="1" applyAlignment="1">
      <alignment horizontal="left" indent="3"/>
      <protection/>
    </xf>
    <xf numFmtId="0" fontId="2" fillId="0" borderId="0" xfId="51" applyBorder="1" applyAlignment="1">
      <alignment wrapText="1"/>
      <protection/>
    </xf>
    <xf numFmtId="0" fontId="5" fillId="0" borderId="0" xfId="51" applyFont="1" applyBorder="1" applyAlignment="1">
      <alignment horizontal="center" wrapText="1"/>
      <protection/>
    </xf>
    <xf numFmtId="0" fontId="6" fillId="0" borderId="0" xfId="51" applyFont="1" applyBorder="1" applyAlignment="1">
      <alignment horizontal="center" wrapText="1"/>
      <protection/>
    </xf>
    <xf numFmtId="0" fontId="7" fillId="0" borderId="0" xfId="51" applyFont="1" applyBorder="1" applyAlignment="1" quotePrefix="1">
      <alignment vertical="top" wrapText="1"/>
      <protection/>
    </xf>
    <xf numFmtId="0" fontId="7" fillId="0" borderId="0" xfId="51" applyFont="1" applyBorder="1" applyAlignment="1">
      <alignment vertical="top" wrapText="1"/>
      <protection/>
    </xf>
    <xf numFmtId="4" fontId="7" fillId="0" borderId="0" xfId="51" applyNumberFormat="1" applyFont="1" applyBorder="1" applyAlignment="1">
      <alignment vertical="top" wrapText="1"/>
      <protection/>
    </xf>
    <xf numFmtId="0" fontId="13" fillId="0" borderId="0" xfId="51" applyFont="1" applyBorder="1" applyAlignment="1">
      <alignment vertical="top" wrapText="1"/>
      <protection/>
    </xf>
    <xf numFmtId="4" fontId="8" fillId="0" borderId="0" xfId="51" applyNumberFormat="1" applyFont="1" applyBorder="1" applyAlignment="1">
      <alignment vertical="top" wrapText="1"/>
      <protection/>
    </xf>
    <xf numFmtId="0" fontId="75" fillId="0" borderId="0" xfId="51" applyFont="1" applyFill="1">
      <alignment/>
      <protection/>
    </xf>
    <xf numFmtId="0" fontId="2" fillId="0" borderId="0" xfId="51" applyFill="1">
      <alignment/>
      <protection/>
    </xf>
    <xf numFmtId="0" fontId="4" fillId="0" borderId="0" xfId="51" applyFont="1" applyAlignment="1">
      <alignment horizontal="left" indent="3"/>
      <protection/>
    </xf>
    <xf numFmtId="0" fontId="7" fillId="0" borderId="0" xfId="51" applyFont="1">
      <alignment/>
      <protection/>
    </xf>
    <xf numFmtId="0" fontId="2" fillId="0" borderId="0" xfId="51" applyAlignment="1">
      <alignment wrapText="1"/>
      <protection/>
    </xf>
    <xf numFmtId="0" fontId="5" fillId="33" borderId="22" xfId="51" applyFont="1" applyFill="1" applyBorder="1" applyAlignment="1">
      <alignment horizontal="center" vertical="center" wrapText="1"/>
      <protection/>
    </xf>
    <xf numFmtId="0" fontId="5" fillId="33" borderId="23" xfId="51" applyFont="1" applyFill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6" fillId="0" borderId="19" xfId="51" applyFont="1" applyBorder="1" applyAlignment="1">
      <alignment horizontal="center" wrapText="1"/>
      <protection/>
    </xf>
    <xf numFmtId="0" fontId="6" fillId="0" borderId="11" xfId="51" applyFont="1" applyBorder="1" applyAlignment="1">
      <alignment horizontal="center" wrapText="1"/>
      <protection/>
    </xf>
    <xf numFmtId="0" fontId="6" fillId="0" borderId="16" xfId="51" applyFont="1" applyBorder="1" applyAlignment="1">
      <alignment horizontal="center" wrapText="1"/>
      <protection/>
    </xf>
    <xf numFmtId="0" fontId="7" fillId="0" borderId="11" xfId="51" applyFont="1" applyBorder="1" applyAlignment="1" quotePrefix="1">
      <alignment horizontal="center" vertical="center" wrapText="1"/>
      <protection/>
    </xf>
    <xf numFmtId="0" fontId="7" fillId="0" borderId="11" xfId="51" applyFont="1" applyBorder="1" applyAlignment="1">
      <alignment vertical="top" wrapText="1"/>
      <protection/>
    </xf>
    <xf numFmtId="0" fontId="7" fillId="0" borderId="20" xfId="51" applyFont="1" applyBorder="1" applyAlignment="1" quotePrefix="1">
      <alignment horizontal="center" vertical="center" wrapText="1"/>
      <protection/>
    </xf>
    <xf numFmtId="0" fontId="2" fillId="0" borderId="0" xfId="51" applyFont="1" applyAlignment="1">
      <alignment wrapText="1"/>
      <protection/>
    </xf>
    <xf numFmtId="0" fontId="2" fillId="0" borderId="0" xfId="51" applyFont="1">
      <alignment/>
      <protection/>
    </xf>
    <xf numFmtId="49" fontId="7" fillId="0" borderId="17" xfId="51" applyNumberFormat="1" applyFont="1" applyBorder="1" applyAlignment="1">
      <alignment horizontal="center" vertical="center" wrapText="1"/>
      <protection/>
    </xf>
    <xf numFmtId="49" fontId="7" fillId="0" borderId="11" xfId="51" applyNumberFormat="1" applyFont="1" applyBorder="1" applyAlignment="1">
      <alignment horizontal="center" vertical="center" wrapText="1"/>
      <protection/>
    </xf>
    <xf numFmtId="0" fontId="7" fillId="0" borderId="17" xfId="51" applyFont="1" applyBorder="1" applyAlignment="1" quotePrefix="1">
      <alignment horizontal="center" vertical="center" wrapText="1"/>
      <protection/>
    </xf>
    <xf numFmtId="0" fontId="7" fillId="0" borderId="20" xfId="51" applyFont="1" applyBorder="1" applyAlignment="1">
      <alignment horizontal="center" vertical="center" wrapText="1"/>
      <protection/>
    </xf>
    <xf numFmtId="0" fontId="7" fillId="0" borderId="19" xfId="51" applyFont="1" applyBorder="1" applyAlignment="1">
      <alignment horizontal="center" vertical="center" wrapText="1"/>
      <protection/>
    </xf>
    <xf numFmtId="3" fontId="8" fillId="33" borderId="26" xfId="51" applyNumberFormat="1" applyFont="1" applyFill="1" applyBorder="1" applyAlignment="1">
      <alignment horizontal="right" vertical="center" wrapText="1"/>
      <protection/>
    </xf>
    <xf numFmtId="10" fontId="4" fillId="33" borderId="27" xfId="51" applyNumberFormat="1" applyFont="1" applyFill="1" applyBorder="1" applyAlignment="1">
      <alignment horizontal="right" vertical="center" wrapText="1"/>
      <protection/>
    </xf>
    <xf numFmtId="10" fontId="4" fillId="33" borderId="26" xfId="51" applyNumberFormat="1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6" fillId="0" borderId="0" xfId="51" applyFont="1" applyAlignment="1">
      <alignment horizontal="right"/>
      <protection/>
    </xf>
    <xf numFmtId="0" fontId="78" fillId="6" borderId="10" xfId="0" applyFont="1" applyFill="1" applyBorder="1" applyAlignment="1">
      <alignment horizontal="center" vertical="center"/>
    </xf>
    <xf numFmtId="0" fontId="78" fillId="6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horizontal="right" vertical="center"/>
    </xf>
    <xf numFmtId="0" fontId="78" fillId="0" borderId="10" xfId="0" applyFont="1" applyBorder="1" applyAlignment="1">
      <alignment horizontal="center" vertical="center"/>
    </xf>
    <xf numFmtId="49" fontId="7" fillId="0" borderId="10" xfId="51" applyNumberFormat="1" applyFont="1" applyBorder="1" applyAlignment="1">
      <alignment horizontal="center" vertical="center" wrapText="1"/>
      <protection/>
    </xf>
    <xf numFmtId="0" fontId="6" fillId="0" borderId="28" xfId="51" applyFont="1" applyBorder="1" applyAlignment="1">
      <alignment horizontal="center" wrapText="1"/>
      <protection/>
    </xf>
    <xf numFmtId="3" fontId="6" fillId="0" borderId="10" xfId="51" applyNumberFormat="1" applyFont="1" applyFill="1" applyBorder="1" applyAlignment="1">
      <alignment horizontal="right" vertical="center" wrapText="1"/>
      <protection/>
    </xf>
    <xf numFmtId="3" fontId="9" fillId="0" borderId="10" xfId="51" applyNumberFormat="1" applyFont="1" applyFill="1" applyBorder="1" applyAlignment="1">
      <alignment horizontal="right" vertical="center" wrapText="1"/>
      <protection/>
    </xf>
    <xf numFmtId="3" fontId="9" fillId="0" borderId="10" xfId="51" applyNumberFormat="1" applyFont="1" applyFill="1" applyBorder="1" applyAlignment="1">
      <alignment horizontal="right" vertical="center" wrapText="1"/>
      <protection/>
    </xf>
    <xf numFmtId="3" fontId="6" fillId="0" borderId="10" xfId="51" applyNumberFormat="1" applyFont="1" applyFill="1" applyBorder="1" applyAlignment="1">
      <alignment vertical="center" wrapText="1"/>
      <protection/>
    </xf>
    <xf numFmtId="3" fontId="5" fillId="0" borderId="10" xfId="51" applyNumberFormat="1" applyFont="1" applyFill="1" applyBorder="1" applyAlignment="1">
      <alignment vertical="center" wrapText="1"/>
      <protection/>
    </xf>
    <xf numFmtId="3" fontId="5" fillId="0" borderId="10" xfId="51" applyNumberFormat="1" applyFont="1" applyFill="1" applyBorder="1" applyAlignment="1">
      <alignment horizontal="right" vertical="center" wrapText="1"/>
      <protection/>
    </xf>
    <xf numFmtId="3" fontId="6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80" fillId="0" borderId="10" xfId="0" applyFont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17" fillId="0" borderId="10" xfId="51" applyFont="1" applyBorder="1" applyAlignment="1">
      <alignment horizontal="center" vertical="center" wrapText="1"/>
      <protection/>
    </xf>
    <xf numFmtId="0" fontId="17" fillId="0" borderId="17" xfId="51" applyFont="1" applyBorder="1" applyAlignment="1">
      <alignment horizontal="center" vertical="center"/>
      <protection/>
    </xf>
    <xf numFmtId="0" fontId="17" fillId="0" borderId="10" xfId="51" applyFont="1" applyBorder="1" applyAlignment="1">
      <alignment horizontal="center" vertical="center"/>
      <protection/>
    </xf>
    <xf numFmtId="0" fontId="17" fillId="0" borderId="29" xfId="51" applyFont="1" applyBorder="1" applyAlignment="1">
      <alignment horizontal="center" vertical="center" wrapText="1"/>
      <protection/>
    </xf>
    <xf numFmtId="0" fontId="20" fillId="0" borderId="30" xfId="51" applyFont="1" applyBorder="1" applyAlignment="1">
      <alignment horizontal="center" vertical="center" wrapText="1"/>
      <protection/>
    </xf>
    <xf numFmtId="49" fontId="16" fillId="34" borderId="17" xfId="51" applyNumberFormat="1" applyFont="1" applyFill="1" applyBorder="1" applyAlignment="1">
      <alignment horizontal="center" vertical="center"/>
      <protection/>
    </xf>
    <xf numFmtId="49" fontId="16" fillId="34" borderId="10" xfId="51" applyNumberFormat="1" applyFont="1" applyFill="1" applyBorder="1" applyAlignment="1">
      <alignment horizontal="center" vertical="center"/>
      <protection/>
    </xf>
    <xf numFmtId="3" fontId="16" fillId="34" borderId="10" xfId="51" applyNumberFormat="1" applyFont="1" applyFill="1" applyBorder="1" applyAlignment="1">
      <alignment vertical="center"/>
      <protection/>
    </xf>
    <xf numFmtId="10" fontId="18" fillId="34" borderId="31" xfId="51" applyNumberFormat="1" applyFont="1" applyFill="1" applyBorder="1">
      <alignment/>
      <protection/>
    </xf>
    <xf numFmtId="0" fontId="2" fillId="34" borderId="0" xfId="51" applyFont="1" applyFill="1">
      <alignment/>
      <protection/>
    </xf>
    <xf numFmtId="49" fontId="17" fillId="0" borderId="10" xfId="51" applyNumberFormat="1" applyFont="1" applyFill="1" applyBorder="1" applyAlignment="1">
      <alignment horizontal="center" vertical="center"/>
      <protection/>
    </xf>
    <xf numFmtId="3" fontId="17" fillId="0" borderId="10" xfId="51" applyNumberFormat="1" applyFont="1" applyFill="1" applyBorder="1" applyAlignment="1">
      <alignment vertical="center"/>
      <protection/>
    </xf>
    <xf numFmtId="3" fontId="17" fillId="0" borderId="10" xfId="51" applyNumberFormat="1" applyFont="1" applyBorder="1" applyAlignment="1">
      <alignment vertical="center"/>
      <protection/>
    </xf>
    <xf numFmtId="10" fontId="20" fillId="35" borderId="31" xfId="51" applyNumberFormat="1" applyFont="1" applyFill="1" applyBorder="1">
      <alignment/>
      <protection/>
    </xf>
    <xf numFmtId="0" fontId="2" fillId="0" borderId="0" xfId="51" applyFont="1" applyFill="1">
      <alignment/>
      <protection/>
    </xf>
    <xf numFmtId="49" fontId="17" fillId="0" borderId="10" xfId="51" applyNumberFormat="1" applyFont="1" applyBorder="1" applyAlignment="1">
      <alignment horizontal="center" vertical="center"/>
      <protection/>
    </xf>
    <xf numFmtId="3" fontId="17" fillId="0" borderId="10" xfId="51" applyNumberFormat="1" applyFont="1" applyBorder="1" applyAlignment="1">
      <alignment horizontal="right" vertical="center"/>
      <protection/>
    </xf>
    <xf numFmtId="49" fontId="17" fillId="0" borderId="17" xfId="51" applyNumberFormat="1" applyFont="1" applyBorder="1" applyAlignment="1">
      <alignment horizontal="center" vertical="center"/>
      <protection/>
    </xf>
    <xf numFmtId="49" fontId="17" fillId="35" borderId="10" xfId="51" applyNumberFormat="1" applyFont="1" applyFill="1" applyBorder="1" applyAlignment="1">
      <alignment horizontal="center" vertical="center"/>
      <protection/>
    </xf>
    <xf numFmtId="3" fontId="17" fillId="35" borderId="10" xfId="51" applyNumberFormat="1" applyFont="1" applyFill="1" applyBorder="1" applyAlignment="1">
      <alignment vertical="center"/>
      <protection/>
    </xf>
    <xf numFmtId="49" fontId="16" fillId="12" borderId="19" xfId="51" applyNumberFormat="1" applyFont="1" applyFill="1" applyBorder="1" applyAlignment="1">
      <alignment horizontal="center" vertical="center"/>
      <protection/>
    </xf>
    <xf numFmtId="49" fontId="16" fillId="12" borderId="10" xfId="51" applyNumberFormat="1" applyFont="1" applyFill="1" applyBorder="1" applyAlignment="1">
      <alignment horizontal="center" vertical="center"/>
      <protection/>
    </xf>
    <xf numFmtId="3" fontId="16" fillId="12" borderId="10" xfId="51" applyNumberFormat="1" applyFont="1" applyFill="1" applyBorder="1" applyAlignment="1">
      <alignment horizontal="right" vertical="center"/>
      <protection/>
    </xf>
    <xf numFmtId="49" fontId="17" fillId="12" borderId="10" xfId="51" applyNumberFormat="1" applyFont="1" applyFill="1" applyBorder="1" applyAlignment="1">
      <alignment horizontal="center" vertical="center"/>
      <protection/>
    </xf>
    <xf numFmtId="3" fontId="17" fillId="12" borderId="10" xfId="51" applyNumberFormat="1" applyFont="1" applyFill="1" applyBorder="1" applyAlignment="1">
      <alignment horizontal="right" vertical="center"/>
      <protection/>
    </xf>
    <xf numFmtId="10" fontId="20" fillId="36" borderId="31" xfId="51" applyNumberFormat="1" applyFont="1" applyFill="1" applyBorder="1">
      <alignment/>
      <protection/>
    </xf>
    <xf numFmtId="49" fontId="16" fillId="35" borderId="19" xfId="51" applyNumberFormat="1" applyFont="1" applyFill="1" applyBorder="1" applyAlignment="1">
      <alignment horizontal="center" vertical="center"/>
      <protection/>
    </xf>
    <xf numFmtId="3" fontId="17" fillId="35" borderId="10" xfId="51" applyNumberFormat="1" applyFont="1" applyFill="1" applyBorder="1" applyAlignment="1">
      <alignment horizontal="right" vertical="center"/>
      <protection/>
    </xf>
    <xf numFmtId="0" fontId="2" fillId="35" borderId="0" xfId="51" applyFont="1" applyFill="1">
      <alignment/>
      <protection/>
    </xf>
    <xf numFmtId="49" fontId="17" fillId="6" borderId="10" xfId="51" applyNumberFormat="1" applyFont="1" applyFill="1" applyBorder="1" applyAlignment="1">
      <alignment horizontal="center" vertical="center"/>
      <protection/>
    </xf>
    <xf numFmtId="3" fontId="17" fillId="6" borderId="10" xfId="51" applyNumberFormat="1" applyFont="1" applyFill="1" applyBorder="1" applyAlignment="1">
      <alignment horizontal="right" vertical="center"/>
      <protection/>
    </xf>
    <xf numFmtId="3" fontId="17" fillId="6" borderId="10" xfId="51" applyNumberFormat="1" applyFont="1" applyFill="1" applyBorder="1" applyAlignment="1">
      <alignment vertical="center"/>
      <protection/>
    </xf>
    <xf numFmtId="49" fontId="16" fillId="12" borderId="17" xfId="51" applyNumberFormat="1" applyFont="1" applyFill="1" applyBorder="1" applyAlignment="1">
      <alignment horizontal="center" vertical="center"/>
      <protection/>
    </xf>
    <xf numFmtId="10" fontId="18" fillId="36" borderId="31" xfId="51" applyNumberFormat="1" applyFont="1" applyFill="1" applyBorder="1">
      <alignment/>
      <protection/>
    </xf>
    <xf numFmtId="0" fontId="9" fillId="35" borderId="0" xfId="51" applyFont="1" applyFill="1">
      <alignment/>
      <protection/>
    </xf>
    <xf numFmtId="49" fontId="17" fillId="0" borderId="17" xfId="51" applyNumberFormat="1" applyFont="1" applyFill="1" applyBorder="1" applyAlignment="1">
      <alignment horizontal="center" vertical="center"/>
      <protection/>
    </xf>
    <xf numFmtId="3" fontId="17" fillId="0" borderId="10" xfId="51" applyNumberFormat="1" applyFont="1" applyFill="1" applyBorder="1" applyAlignment="1">
      <alignment horizontal="right" vertical="center"/>
      <protection/>
    </xf>
    <xf numFmtId="0" fontId="20" fillId="6" borderId="10" xfId="51" applyFont="1" applyFill="1" applyBorder="1" applyAlignment="1">
      <alignment horizontal="center" vertical="center"/>
      <protection/>
    </xf>
    <xf numFmtId="3" fontId="20" fillId="6" borderId="10" xfId="51" applyNumberFormat="1" applyFont="1" applyFill="1" applyBorder="1" applyAlignment="1">
      <alignment horizontal="right" vertical="center"/>
      <protection/>
    </xf>
    <xf numFmtId="0" fontId="18" fillId="34" borderId="10" xfId="51" applyFont="1" applyFill="1" applyBorder="1" applyAlignment="1">
      <alignment horizontal="center" vertical="center"/>
      <protection/>
    </xf>
    <xf numFmtId="0" fontId="20" fillId="35" borderId="10" xfId="51" applyFont="1" applyFill="1" applyBorder="1" applyAlignment="1">
      <alignment horizontal="center" vertical="center"/>
      <protection/>
    </xf>
    <xf numFmtId="3" fontId="20" fillId="35" borderId="10" xfId="51" applyNumberFormat="1" applyFont="1" applyFill="1" applyBorder="1" applyAlignment="1">
      <alignment horizontal="right" vertical="center"/>
      <protection/>
    </xf>
    <xf numFmtId="3" fontId="5" fillId="35" borderId="32" xfId="51" applyNumberFormat="1" applyFont="1" applyFill="1" applyBorder="1" applyAlignment="1">
      <alignment vertical="center"/>
      <protection/>
    </xf>
    <xf numFmtId="10" fontId="18" fillId="35" borderId="33" xfId="51" applyNumberFormat="1" applyFont="1" applyFill="1" applyBorder="1">
      <alignment/>
      <protection/>
    </xf>
    <xf numFmtId="0" fontId="2" fillId="0" borderId="0" xfId="51" applyFont="1" applyBorder="1">
      <alignment/>
      <protection/>
    </xf>
    <xf numFmtId="3" fontId="2" fillId="0" borderId="0" xfId="51" applyNumberFormat="1" applyFont="1" applyBorder="1">
      <alignment/>
      <protection/>
    </xf>
    <xf numFmtId="3" fontId="2" fillId="0" borderId="0" xfId="51" applyNumberFormat="1" applyFont="1">
      <alignment/>
      <protection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right" vertical="center"/>
    </xf>
    <xf numFmtId="0" fontId="77" fillId="0" borderId="0" xfId="0" applyFont="1" applyAlignment="1">
      <alignment horizontal="right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/>
    </xf>
    <xf numFmtId="0" fontId="81" fillId="0" borderId="0" xfId="0" applyFont="1" applyAlignment="1">
      <alignment horizontal="center" vertical="center" wrapText="1"/>
    </xf>
    <xf numFmtId="0" fontId="21" fillId="0" borderId="0" xfId="51" applyFont="1" applyFill="1" applyBorder="1" applyAlignment="1">
      <alignment horizontal="left" vertical="center" wrapText="1"/>
      <protection/>
    </xf>
    <xf numFmtId="0" fontId="81" fillId="0" borderId="0" xfId="0" applyFont="1" applyAlignment="1">
      <alignment horizontal="right" vertical="center"/>
    </xf>
    <xf numFmtId="0" fontId="80" fillId="0" borderId="0" xfId="0" applyFont="1" applyAlignment="1">
      <alignment horizontal="right" vertical="center"/>
    </xf>
    <xf numFmtId="0" fontId="85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right" vertical="center"/>
    </xf>
    <xf numFmtId="49" fontId="78" fillId="37" borderId="10" xfId="0" applyNumberFormat="1" applyFont="1" applyFill="1" applyBorder="1" applyAlignment="1">
      <alignment horizontal="center" vertical="center"/>
    </xf>
    <xf numFmtId="0" fontId="78" fillId="37" borderId="10" xfId="0" applyFont="1" applyFill="1" applyBorder="1" applyAlignment="1">
      <alignment horizontal="left" vertical="center"/>
    </xf>
    <xf numFmtId="3" fontId="78" fillId="37" borderId="10" xfId="0" applyNumberFormat="1" applyFont="1" applyFill="1" applyBorder="1" applyAlignment="1">
      <alignment horizontal="right" vertical="center"/>
    </xf>
    <xf numFmtId="10" fontId="78" fillId="37" borderId="10" xfId="0" applyNumberFormat="1" applyFont="1" applyFill="1" applyBorder="1" applyAlignment="1">
      <alignment horizontal="right" vertical="center"/>
    </xf>
    <xf numFmtId="0" fontId="86" fillId="0" borderId="0" xfId="0" applyFont="1" applyAlignment="1">
      <alignment/>
    </xf>
    <xf numFmtId="49" fontId="87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horizontal="left" vertical="center"/>
    </xf>
    <xf numFmtId="3" fontId="87" fillId="0" borderId="10" xfId="0" applyNumberFormat="1" applyFont="1" applyBorder="1" applyAlignment="1">
      <alignment horizontal="right" vertical="center"/>
    </xf>
    <xf numFmtId="10" fontId="80" fillId="0" borderId="10" xfId="0" applyNumberFormat="1" applyFont="1" applyBorder="1" applyAlignment="1">
      <alignment horizontal="right" vertical="center"/>
    </xf>
    <xf numFmtId="0" fontId="88" fillId="0" borderId="0" xfId="0" applyFont="1" applyAlignment="1">
      <alignment/>
    </xf>
    <xf numFmtId="0" fontId="80" fillId="0" borderId="10" xfId="0" applyFont="1" applyBorder="1" applyAlignment="1">
      <alignment horizontal="left" vertical="center" wrapText="1"/>
    </xf>
    <xf numFmtId="3" fontId="80" fillId="0" borderId="10" xfId="0" applyNumberFormat="1" applyFont="1" applyBorder="1" applyAlignment="1">
      <alignment horizontal="right" vertical="center"/>
    </xf>
    <xf numFmtId="0" fontId="6" fillId="0" borderId="10" xfId="54" applyFont="1" applyFill="1" applyBorder="1" applyAlignment="1">
      <alignment horizontal="left" vertical="center" wrapText="1"/>
      <protection/>
    </xf>
    <xf numFmtId="0" fontId="89" fillId="0" borderId="0" xfId="0" applyFont="1" applyAlignment="1">
      <alignment/>
    </xf>
    <xf numFmtId="0" fontId="87" fillId="0" borderId="10" xfId="0" applyFont="1" applyBorder="1" applyAlignment="1">
      <alignment horizontal="left" vertical="center" wrapText="1"/>
    </xf>
    <xf numFmtId="10" fontId="87" fillId="0" borderId="10" xfId="0" applyNumberFormat="1" applyFont="1" applyBorder="1" applyAlignment="1">
      <alignment horizontal="right" vertical="center"/>
    </xf>
    <xf numFmtId="0" fontId="90" fillId="0" borderId="0" xfId="0" applyFont="1" applyAlignment="1">
      <alignment/>
    </xf>
    <xf numFmtId="49" fontId="80" fillId="0" borderId="10" xfId="0" applyNumberFormat="1" applyFont="1" applyBorder="1" applyAlignment="1">
      <alignment horizontal="center" vertical="center"/>
    </xf>
    <xf numFmtId="0" fontId="90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78" fillId="37" borderId="10" xfId="0" applyFont="1" applyFill="1" applyBorder="1" applyAlignment="1">
      <alignment horizontal="left" vertical="center" wrapText="1"/>
    </xf>
    <xf numFmtId="49" fontId="87" fillId="35" borderId="10" xfId="0" applyNumberFormat="1" applyFont="1" applyFill="1" applyBorder="1" applyAlignment="1">
      <alignment horizontal="center" vertical="center"/>
    </xf>
    <xf numFmtId="0" fontId="87" fillId="35" borderId="10" xfId="0" applyFont="1" applyFill="1" applyBorder="1" applyAlignment="1">
      <alignment horizontal="left" vertical="center" wrapText="1"/>
    </xf>
    <xf numFmtId="3" fontId="87" fillId="35" borderId="10" xfId="0" applyNumberFormat="1" applyFont="1" applyFill="1" applyBorder="1" applyAlignment="1">
      <alignment horizontal="right" vertical="center"/>
    </xf>
    <xf numFmtId="49" fontId="78" fillId="35" borderId="10" xfId="0" applyNumberFormat="1" applyFont="1" applyFill="1" applyBorder="1" applyAlignment="1">
      <alignment horizontal="center" vertical="center"/>
    </xf>
    <xf numFmtId="3" fontId="80" fillId="35" borderId="10" xfId="0" applyNumberFormat="1" applyFont="1" applyFill="1" applyBorder="1" applyAlignment="1">
      <alignment horizontal="right" vertical="center"/>
    </xf>
    <xf numFmtId="0" fontId="80" fillId="35" borderId="10" xfId="0" applyFont="1" applyFill="1" applyBorder="1" applyAlignment="1">
      <alignment horizontal="left" vertical="center" wrapText="1"/>
    </xf>
    <xf numFmtId="0" fontId="91" fillId="0" borderId="0" xfId="0" applyFont="1" applyAlignment="1">
      <alignment/>
    </xf>
    <xf numFmtId="10" fontId="78" fillId="35" borderId="10" xfId="0" applyNumberFormat="1" applyFont="1" applyFill="1" applyBorder="1" applyAlignment="1">
      <alignment horizontal="right" vertical="center"/>
    </xf>
    <xf numFmtId="0" fontId="91" fillId="35" borderId="0" xfId="0" applyFont="1" applyFill="1" applyAlignment="1">
      <alignment/>
    </xf>
    <xf numFmtId="0" fontId="80" fillId="0" borderId="10" xfId="0" applyFont="1" applyFill="1" applyBorder="1" applyAlignment="1">
      <alignment horizontal="left" vertical="center" wrapText="1"/>
    </xf>
    <xf numFmtId="3" fontId="80" fillId="0" borderId="10" xfId="0" applyNumberFormat="1" applyFont="1" applyFill="1" applyBorder="1" applyAlignment="1">
      <alignment horizontal="right" vertical="center"/>
    </xf>
    <xf numFmtId="3" fontId="85" fillId="0" borderId="10" xfId="0" applyNumberFormat="1" applyFont="1" applyFill="1" applyBorder="1" applyAlignment="1">
      <alignment horizontal="right" vertical="center"/>
    </xf>
    <xf numFmtId="10" fontId="80" fillId="0" borderId="10" xfId="0" applyNumberFormat="1" applyFont="1" applyFill="1" applyBorder="1" applyAlignment="1">
      <alignment horizontal="right" vertical="center"/>
    </xf>
    <xf numFmtId="0" fontId="91" fillId="0" borderId="0" xfId="0" applyFont="1" applyFill="1" applyAlignment="1">
      <alignment/>
    </xf>
    <xf numFmtId="10" fontId="87" fillId="35" borderId="10" xfId="0" applyNumberFormat="1" applyFont="1" applyFill="1" applyBorder="1" applyAlignment="1">
      <alignment horizontal="right" vertical="center"/>
    </xf>
    <xf numFmtId="0" fontId="90" fillId="35" borderId="0" xfId="0" applyFont="1" applyFill="1" applyAlignment="1">
      <alignment/>
    </xf>
    <xf numFmtId="10" fontId="80" fillId="35" borderId="10" xfId="0" applyNumberFormat="1" applyFont="1" applyFill="1" applyBorder="1" applyAlignment="1">
      <alignment horizontal="right" vertical="center"/>
    </xf>
    <xf numFmtId="0" fontId="89" fillId="35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center" vertical="center"/>
    </xf>
    <xf numFmtId="3" fontId="85" fillId="0" borderId="10" xfId="0" applyNumberFormat="1" applyFont="1" applyBorder="1" applyAlignment="1">
      <alignment horizontal="right" vertical="center"/>
    </xf>
    <xf numFmtId="0" fontId="21" fillId="0" borderId="10" xfId="51" applyFont="1" applyFill="1" applyBorder="1" applyAlignment="1">
      <alignment horizontal="left" vertical="center" wrapText="1"/>
      <protection/>
    </xf>
    <xf numFmtId="0" fontId="6" fillId="35" borderId="10" xfId="51" applyFont="1" applyFill="1" applyBorder="1" applyAlignment="1">
      <alignment horizontal="left" vertical="center" wrapText="1"/>
      <protection/>
    </xf>
    <xf numFmtId="0" fontId="5" fillId="37" borderId="10" xfId="51" applyFont="1" applyFill="1" applyBorder="1" applyAlignment="1">
      <alignment horizontal="left" vertical="center" wrapText="1"/>
      <protection/>
    </xf>
    <xf numFmtId="0" fontId="22" fillId="0" borderId="10" xfId="51" applyFont="1" applyFill="1" applyBorder="1" applyAlignment="1">
      <alignment horizontal="left" vertical="center" wrapText="1"/>
      <protection/>
    </xf>
    <xf numFmtId="49" fontId="87" fillId="37" borderId="10" xfId="0" applyNumberFormat="1" applyFont="1" applyFill="1" applyBorder="1" applyAlignment="1">
      <alignment horizontal="center" vertical="center"/>
    </xf>
    <xf numFmtId="0" fontId="22" fillId="35" borderId="10" xfId="51" applyFont="1" applyFill="1" applyBorder="1" applyAlignment="1">
      <alignment horizontal="left" vertical="center" wrapText="1"/>
      <protection/>
    </xf>
    <xf numFmtId="49" fontId="78" fillId="0" borderId="10" xfId="0" applyNumberFormat="1" applyFont="1" applyBorder="1" applyAlignment="1">
      <alignment horizontal="center" vertical="center"/>
    </xf>
    <xf numFmtId="0" fontId="5" fillId="0" borderId="10" xfId="51" applyFont="1" applyFill="1" applyBorder="1" applyAlignment="1">
      <alignment horizontal="left" vertical="center" wrapText="1"/>
      <protection/>
    </xf>
    <xf numFmtId="3" fontId="78" fillId="0" borderId="10" xfId="0" applyNumberFormat="1" applyFont="1" applyBorder="1" applyAlignment="1">
      <alignment horizontal="right" vertical="center"/>
    </xf>
    <xf numFmtId="164" fontId="80" fillId="0" borderId="10" xfId="42" applyNumberFormat="1" applyFont="1" applyBorder="1" applyAlignment="1">
      <alignment horizontal="right" vertical="center"/>
    </xf>
    <xf numFmtId="1" fontId="80" fillId="0" borderId="10" xfId="0" applyNumberFormat="1" applyFont="1" applyBorder="1" applyAlignment="1">
      <alignment horizontal="right" vertical="center"/>
    </xf>
    <xf numFmtId="0" fontId="87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left" vertical="center" wrapText="1"/>
    </xf>
    <xf numFmtId="164" fontId="87" fillId="35" borderId="10" xfId="42" applyNumberFormat="1" applyFont="1" applyFill="1" applyBorder="1" applyAlignment="1">
      <alignment horizontal="right" vertical="center"/>
    </xf>
    <xf numFmtId="164" fontId="80" fillId="35" borderId="10" xfId="42" applyNumberFormat="1" applyFont="1" applyFill="1" applyBorder="1" applyAlignment="1">
      <alignment horizontal="right" vertical="center"/>
    </xf>
    <xf numFmtId="1" fontId="80" fillId="35" borderId="1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164" fontId="80" fillId="0" borderId="10" xfId="42" applyNumberFormat="1" applyFont="1" applyFill="1" applyBorder="1" applyAlignment="1">
      <alignment horizontal="right" vertical="center"/>
    </xf>
    <xf numFmtId="0" fontId="90" fillId="5" borderId="0" xfId="0" applyFont="1" applyFill="1" applyAlignment="1">
      <alignment/>
    </xf>
    <xf numFmtId="0" fontId="8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64" fontId="87" fillId="0" borderId="10" xfId="42" applyNumberFormat="1" applyFont="1" applyBorder="1" applyAlignment="1">
      <alignment horizontal="right" vertical="center"/>
    </xf>
    <xf numFmtId="0" fontId="78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164" fontId="78" fillId="37" borderId="10" xfId="42" applyNumberFormat="1" applyFont="1" applyFill="1" applyBorder="1" applyAlignment="1">
      <alignment horizontal="right" vertical="center"/>
    </xf>
    <xf numFmtId="0" fontId="86" fillId="35" borderId="0" xfId="0" applyFont="1" applyFill="1" applyAlignment="1">
      <alignment/>
    </xf>
    <xf numFmtId="0" fontId="80" fillId="35" borderId="10" xfId="0" applyFont="1" applyFill="1" applyBorder="1" applyAlignment="1">
      <alignment horizontal="center" vertical="center"/>
    </xf>
    <xf numFmtId="0" fontId="21" fillId="35" borderId="10" xfId="51" applyFont="1" applyFill="1" applyBorder="1" applyAlignment="1">
      <alignment horizontal="left" vertical="center" wrapText="1"/>
      <protection/>
    </xf>
    <xf numFmtId="0" fontId="86" fillId="37" borderId="0" xfId="0" applyFont="1" applyFill="1" applyAlignment="1">
      <alignment/>
    </xf>
    <xf numFmtId="3" fontId="87" fillId="35" borderId="10" xfId="42" applyNumberFormat="1" applyFont="1" applyFill="1" applyBorder="1" applyAlignment="1">
      <alignment horizontal="right" vertical="center"/>
    </xf>
    <xf numFmtId="3" fontId="80" fillId="35" borderId="10" xfId="42" applyNumberFormat="1" applyFont="1" applyFill="1" applyBorder="1" applyAlignment="1">
      <alignment horizontal="right" vertical="center"/>
    </xf>
    <xf numFmtId="3" fontId="80" fillId="0" borderId="10" xfId="42" applyNumberFormat="1" applyFont="1" applyBorder="1" applyAlignment="1">
      <alignment horizontal="right" vertical="center"/>
    </xf>
    <xf numFmtId="3" fontId="78" fillId="37" borderId="10" xfId="42" applyNumberFormat="1" applyFont="1" applyFill="1" applyBorder="1" applyAlignment="1">
      <alignment horizontal="right" vertical="center"/>
    </xf>
    <xf numFmtId="3" fontId="87" fillId="0" borderId="10" xfId="42" applyNumberFormat="1" applyFont="1" applyBorder="1" applyAlignment="1">
      <alignment horizontal="right" vertical="center"/>
    </xf>
    <xf numFmtId="0" fontId="23" fillId="0" borderId="10" xfId="51" applyFont="1" applyFill="1" applyBorder="1" applyAlignment="1">
      <alignment horizontal="left" vertical="center" wrapText="1"/>
      <protection/>
    </xf>
    <xf numFmtId="0" fontId="24" fillId="37" borderId="10" xfId="51" applyFont="1" applyFill="1" applyBorder="1" applyAlignment="1">
      <alignment horizontal="left" vertical="center" wrapText="1"/>
      <protection/>
    </xf>
    <xf numFmtId="0" fontId="23" fillId="35" borderId="10" xfId="51" applyFont="1" applyFill="1" applyBorder="1" applyAlignment="1">
      <alignment horizontal="left" vertical="center" wrapText="1"/>
      <protection/>
    </xf>
    <xf numFmtId="10" fontId="87" fillId="37" borderId="10" xfId="0" applyNumberFormat="1" applyFont="1" applyFill="1" applyBorder="1" applyAlignment="1">
      <alignment horizontal="right" vertical="center"/>
    </xf>
    <xf numFmtId="3" fontId="80" fillId="0" borderId="1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6" fillId="35" borderId="10" xfId="42" applyNumberFormat="1" applyFont="1" applyFill="1" applyBorder="1" applyAlignment="1">
      <alignment horizontal="right" vertical="center"/>
    </xf>
    <xf numFmtId="10" fontId="80" fillId="37" borderId="10" xfId="0" applyNumberFormat="1" applyFont="1" applyFill="1" applyBorder="1" applyAlignment="1">
      <alignment horizontal="right" vertical="center"/>
    </xf>
    <xf numFmtId="10" fontId="78" fillId="0" borderId="10" xfId="0" applyNumberFormat="1" applyFont="1" applyBorder="1" applyAlignment="1">
      <alignment horizontal="right" vertical="center"/>
    </xf>
    <xf numFmtId="3" fontId="78" fillId="38" borderId="10" xfId="0" applyNumberFormat="1" applyFont="1" applyFill="1" applyBorder="1" applyAlignment="1">
      <alignment horizontal="right" vertical="center"/>
    </xf>
    <xf numFmtId="10" fontId="78" fillId="38" borderId="10" xfId="0" applyNumberFormat="1" applyFont="1" applyFill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16" fillId="0" borderId="34" xfId="51" applyFont="1" applyBorder="1" applyAlignment="1">
      <alignment horizontal="center" vertical="top" wrapText="1"/>
      <protection/>
    </xf>
    <xf numFmtId="0" fontId="16" fillId="0" borderId="28" xfId="51" applyFont="1" applyBorder="1" applyAlignment="1">
      <alignment horizontal="center" vertical="top" wrapText="1"/>
      <protection/>
    </xf>
    <xf numFmtId="0" fontId="16" fillId="0" borderId="35" xfId="51" applyFont="1" applyBorder="1" applyAlignment="1">
      <alignment horizontal="center" vertical="top" wrapText="1"/>
      <protection/>
    </xf>
    <xf numFmtId="10" fontId="8" fillId="33" borderId="36" xfId="51" applyNumberFormat="1" applyFont="1" applyFill="1" applyBorder="1" applyAlignment="1">
      <alignment horizontal="right" vertical="center" wrapText="1"/>
      <protection/>
    </xf>
    <xf numFmtId="0" fontId="92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37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49" fontId="87" fillId="0" borderId="13" xfId="0" applyNumberFormat="1" applyFont="1" applyBorder="1" applyAlignment="1">
      <alignment horizontal="center" vertical="center"/>
    </xf>
    <xf numFmtId="49" fontId="87" fillId="0" borderId="37" xfId="0" applyNumberFormat="1" applyFont="1" applyBorder="1" applyAlignment="1">
      <alignment horizontal="center" vertical="center"/>
    </xf>
    <xf numFmtId="49" fontId="87" fillId="0" borderId="29" xfId="0" applyNumberFormat="1" applyFont="1" applyBorder="1" applyAlignment="1">
      <alignment horizontal="center" vertical="center"/>
    </xf>
    <xf numFmtId="49" fontId="80" fillId="0" borderId="13" xfId="0" applyNumberFormat="1" applyFont="1" applyBorder="1" applyAlignment="1">
      <alignment horizontal="center" vertical="center"/>
    </xf>
    <xf numFmtId="49" fontId="80" fillId="0" borderId="37" xfId="0" applyNumberFormat="1" applyFont="1" applyBorder="1" applyAlignment="1">
      <alignment horizontal="center" vertical="center"/>
    </xf>
    <xf numFmtId="49" fontId="80" fillId="0" borderId="29" xfId="0" applyNumberFormat="1" applyFont="1" applyBorder="1" applyAlignment="1">
      <alignment horizontal="center" vertical="center"/>
    </xf>
    <xf numFmtId="49" fontId="78" fillId="35" borderId="13" xfId="0" applyNumberFormat="1" applyFont="1" applyFill="1" applyBorder="1" applyAlignment="1">
      <alignment horizontal="center" vertical="center"/>
    </xf>
    <xf numFmtId="49" fontId="78" fillId="35" borderId="29" xfId="0" applyNumberFormat="1" applyFont="1" applyFill="1" applyBorder="1" applyAlignment="1">
      <alignment horizontal="center" vertical="center"/>
    </xf>
    <xf numFmtId="49" fontId="87" fillId="35" borderId="13" xfId="0" applyNumberFormat="1" applyFont="1" applyFill="1" applyBorder="1" applyAlignment="1">
      <alignment horizontal="center" vertical="center"/>
    </xf>
    <xf numFmtId="49" fontId="87" fillId="35" borderId="37" xfId="0" applyNumberFormat="1" applyFont="1" applyFill="1" applyBorder="1" applyAlignment="1">
      <alignment horizontal="center" vertical="center"/>
    </xf>
    <xf numFmtId="49" fontId="87" fillId="35" borderId="29" xfId="0" applyNumberFormat="1" applyFont="1" applyFill="1" applyBorder="1" applyAlignment="1">
      <alignment horizontal="center" vertical="center"/>
    </xf>
    <xf numFmtId="49" fontId="78" fillId="35" borderId="37" xfId="0" applyNumberFormat="1" applyFont="1" applyFill="1" applyBorder="1" applyAlignment="1">
      <alignment horizontal="center" vertical="center"/>
    </xf>
    <xf numFmtId="49" fontId="87" fillId="0" borderId="13" xfId="0" applyNumberFormat="1" applyFont="1" applyFill="1" applyBorder="1" applyAlignment="1">
      <alignment horizontal="center" vertical="center"/>
    </xf>
    <xf numFmtId="49" fontId="87" fillId="0" borderId="37" xfId="0" applyNumberFormat="1" applyFont="1" applyFill="1" applyBorder="1" applyAlignment="1">
      <alignment horizontal="center" vertical="center"/>
    </xf>
    <xf numFmtId="49" fontId="87" fillId="0" borderId="29" xfId="0" applyNumberFormat="1" applyFont="1" applyFill="1" applyBorder="1" applyAlignment="1">
      <alignment horizontal="center" vertical="center"/>
    </xf>
    <xf numFmtId="49" fontId="80" fillId="35" borderId="13" xfId="0" applyNumberFormat="1" applyFont="1" applyFill="1" applyBorder="1" applyAlignment="1">
      <alignment horizontal="center" vertical="center"/>
    </xf>
    <xf numFmtId="49" fontId="80" fillId="35" borderId="37" xfId="0" applyNumberFormat="1" applyFont="1" applyFill="1" applyBorder="1" applyAlignment="1">
      <alignment horizontal="center" vertical="center"/>
    </xf>
    <xf numFmtId="49" fontId="80" fillId="35" borderId="29" xfId="0" applyNumberFormat="1" applyFont="1" applyFill="1" applyBorder="1" applyAlignment="1">
      <alignment horizontal="center" vertical="center"/>
    </xf>
    <xf numFmtId="0" fontId="87" fillId="35" borderId="13" xfId="0" applyFont="1" applyFill="1" applyBorder="1" applyAlignment="1">
      <alignment horizontal="center" vertical="center"/>
    </xf>
    <xf numFmtId="0" fontId="87" fillId="35" borderId="37" xfId="0" applyFont="1" applyFill="1" applyBorder="1" applyAlignment="1">
      <alignment horizontal="center" vertical="center"/>
    </xf>
    <xf numFmtId="0" fontId="87" fillId="35" borderId="29" xfId="0" applyFont="1" applyFill="1" applyBorder="1" applyAlignment="1">
      <alignment horizontal="center" vertical="center"/>
    </xf>
    <xf numFmtId="0" fontId="80" fillId="35" borderId="13" xfId="0" applyFont="1" applyFill="1" applyBorder="1" applyAlignment="1">
      <alignment horizontal="center" vertical="center"/>
    </xf>
    <xf numFmtId="0" fontId="80" fillId="35" borderId="29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37" xfId="0" applyFont="1" applyBorder="1" applyAlignment="1">
      <alignment horizontal="center" vertical="center"/>
    </xf>
    <xf numFmtId="0" fontId="87" fillId="0" borderId="29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37" xfId="0" applyFont="1" applyFill="1" applyBorder="1" applyAlignment="1">
      <alignment horizontal="center" vertical="center"/>
    </xf>
    <xf numFmtId="0" fontId="80" fillId="0" borderId="29" xfId="0" applyFont="1" applyFill="1" applyBorder="1" applyAlignment="1">
      <alignment horizontal="center" vertical="center"/>
    </xf>
    <xf numFmtId="0" fontId="80" fillId="35" borderId="37" xfId="0" applyFont="1" applyFill="1" applyBorder="1" applyAlignment="1">
      <alignment horizontal="center" vertical="center"/>
    </xf>
    <xf numFmtId="0" fontId="78" fillId="38" borderId="10" xfId="0" applyFont="1" applyFill="1" applyBorder="1" applyAlignment="1">
      <alignment horizontal="center" vertical="center"/>
    </xf>
    <xf numFmtId="0" fontId="78" fillId="35" borderId="13" xfId="0" applyFont="1" applyFill="1" applyBorder="1" applyAlignment="1">
      <alignment horizontal="center" vertical="center"/>
    </xf>
    <xf numFmtId="0" fontId="78" fillId="35" borderId="37" xfId="0" applyFont="1" applyFill="1" applyBorder="1" applyAlignment="1">
      <alignment horizontal="center" vertical="center"/>
    </xf>
    <xf numFmtId="0" fontId="78" fillId="35" borderId="29" xfId="0" applyFont="1" applyFill="1" applyBorder="1" applyAlignment="1">
      <alignment horizontal="center" vertical="center"/>
    </xf>
    <xf numFmtId="0" fontId="8" fillId="0" borderId="0" xfId="51" applyFont="1" applyBorder="1" applyAlignment="1">
      <alignment horizontal="center" vertical="center"/>
      <protection/>
    </xf>
    <xf numFmtId="0" fontId="15" fillId="0" borderId="0" xfId="51" applyFont="1" applyBorder="1" applyAlignment="1">
      <alignment horizontal="center" vertical="center"/>
      <protection/>
    </xf>
    <xf numFmtId="0" fontId="16" fillId="0" borderId="34" xfId="51" applyFont="1" applyBorder="1" applyAlignment="1">
      <alignment horizontal="center" vertical="center"/>
      <protection/>
    </xf>
    <xf numFmtId="0" fontId="16" fillId="0" borderId="17" xfId="51" applyFont="1" applyBorder="1" applyAlignment="1">
      <alignment horizontal="center" vertical="center"/>
      <protection/>
    </xf>
    <xf numFmtId="0" fontId="16" fillId="0" borderId="28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0" fontId="16" fillId="0" borderId="39" xfId="51" applyFont="1" applyBorder="1" applyAlignment="1">
      <alignment horizontal="center" vertical="center" wrapText="1"/>
      <protection/>
    </xf>
    <xf numFmtId="0" fontId="16" fillId="0" borderId="37" xfId="51" applyFont="1" applyBorder="1" applyAlignment="1">
      <alignment horizontal="center" vertical="center" wrapText="1"/>
      <protection/>
    </xf>
    <xf numFmtId="0" fontId="16" fillId="0" borderId="29" xfId="51" applyFont="1" applyBorder="1" applyAlignment="1">
      <alignment horizontal="center" vertical="center" wrapText="1"/>
      <protection/>
    </xf>
    <xf numFmtId="0" fontId="16" fillId="0" borderId="28" xfId="51" applyFont="1" applyBorder="1" applyAlignment="1">
      <alignment horizontal="center" vertical="center" wrapText="1"/>
      <protection/>
    </xf>
    <xf numFmtId="0" fontId="17" fillId="0" borderId="28" xfId="51" applyFont="1" applyBorder="1" applyAlignment="1">
      <alignment horizontal="center" vertical="center" wrapText="1"/>
      <protection/>
    </xf>
    <xf numFmtId="0" fontId="17" fillId="0" borderId="28" xfId="51" applyFont="1" applyBorder="1" applyAlignment="1">
      <alignment horizontal="center" vertical="center"/>
      <protection/>
    </xf>
    <xf numFmtId="0" fontId="17" fillId="0" borderId="10" xfId="51" applyFont="1" applyBorder="1" applyAlignment="1">
      <alignment horizontal="center" vertical="center" wrapText="1"/>
      <protection/>
    </xf>
    <xf numFmtId="0" fontId="18" fillId="0" borderId="40" xfId="51" applyFont="1" applyBorder="1" applyAlignment="1">
      <alignment horizontal="center" vertical="center" wrapText="1"/>
      <protection/>
    </xf>
    <xf numFmtId="0" fontId="18" fillId="0" borderId="41" xfId="51" applyFont="1" applyBorder="1" applyAlignment="1">
      <alignment horizontal="center" vertical="center" wrapText="1"/>
      <protection/>
    </xf>
    <xf numFmtId="0" fontId="18" fillId="0" borderId="30" xfId="51" applyFont="1" applyBorder="1" applyAlignment="1">
      <alignment horizontal="center" vertical="center" wrapText="1"/>
      <protection/>
    </xf>
    <xf numFmtId="0" fontId="19" fillId="0" borderId="10" xfId="51" applyFont="1" applyBorder="1" applyAlignment="1">
      <alignment horizontal="center" vertical="center" wrapText="1"/>
      <protection/>
    </xf>
    <xf numFmtId="0" fontId="19" fillId="0" borderId="10" xfId="51" applyFont="1" applyBorder="1" applyAlignment="1">
      <alignment horizontal="center" vertical="center"/>
      <protection/>
    </xf>
    <xf numFmtId="0" fontId="17" fillId="0" borderId="10" xfId="51" applyFont="1" applyBorder="1" applyAlignment="1">
      <alignment horizontal="center" vertical="center"/>
      <protection/>
    </xf>
    <xf numFmtId="49" fontId="17" fillId="0" borderId="17" xfId="51" applyNumberFormat="1" applyFont="1" applyBorder="1" applyAlignment="1">
      <alignment horizontal="center" vertical="center"/>
      <protection/>
    </xf>
    <xf numFmtId="49" fontId="16" fillId="0" borderId="42" xfId="51" applyNumberFormat="1" applyFont="1" applyFill="1" applyBorder="1" applyAlignment="1">
      <alignment horizontal="center" vertical="center"/>
      <protection/>
    </xf>
    <xf numFmtId="49" fontId="16" fillId="0" borderId="20" xfId="51" applyNumberFormat="1" applyFont="1" applyFill="1" applyBorder="1" applyAlignment="1">
      <alignment horizontal="center" vertical="center"/>
      <protection/>
    </xf>
    <xf numFmtId="49" fontId="16" fillId="0" borderId="19" xfId="51" applyNumberFormat="1" applyFont="1" applyFill="1" applyBorder="1" applyAlignment="1">
      <alignment horizontal="center" vertical="center"/>
      <protection/>
    </xf>
    <xf numFmtId="49" fontId="16" fillId="35" borderId="42" xfId="51" applyNumberFormat="1" applyFont="1" applyFill="1" applyBorder="1" applyAlignment="1">
      <alignment horizontal="center" vertical="center"/>
      <protection/>
    </xf>
    <xf numFmtId="49" fontId="16" fillId="35" borderId="20" xfId="51" applyNumberFormat="1" applyFont="1" applyFill="1" applyBorder="1" applyAlignment="1">
      <alignment horizontal="center" vertical="center"/>
      <protection/>
    </xf>
    <xf numFmtId="49" fontId="16" fillId="35" borderId="19" xfId="51" applyNumberFormat="1" applyFont="1" applyFill="1" applyBorder="1" applyAlignment="1">
      <alignment horizontal="center" vertical="center"/>
      <protection/>
    </xf>
    <xf numFmtId="49" fontId="17" fillId="35" borderId="42" xfId="51" applyNumberFormat="1" applyFont="1" applyFill="1" applyBorder="1" applyAlignment="1">
      <alignment horizontal="center" vertical="center"/>
      <protection/>
    </xf>
    <xf numFmtId="49" fontId="17" fillId="35" borderId="20" xfId="51" applyNumberFormat="1" applyFont="1" applyFill="1" applyBorder="1" applyAlignment="1">
      <alignment horizontal="center" vertical="center"/>
      <protection/>
    </xf>
    <xf numFmtId="49" fontId="17" fillId="35" borderId="19" xfId="51" applyNumberFormat="1" applyFont="1" applyFill="1" applyBorder="1" applyAlignment="1">
      <alignment horizontal="center" vertical="center"/>
      <protection/>
    </xf>
    <xf numFmtId="0" fontId="5" fillId="35" borderId="43" xfId="51" applyFont="1" applyFill="1" applyBorder="1" applyAlignment="1">
      <alignment horizontal="center" vertical="center"/>
      <protection/>
    </xf>
    <xf numFmtId="0" fontId="5" fillId="35" borderId="32" xfId="51" applyFont="1" applyFill="1" applyBorder="1" applyAlignment="1">
      <alignment horizontal="center" vertical="center"/>
      <protection/>
    </xf>
    <xf numFmtId="49" fontId="17" fillId="35" borderId="17" xfId="51" applyNumberFormat="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6" borderId="10" xfId="51" applyFont="1" applyFill="1" applyBorder="1" applyAlignment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 wrapText="1"/>
      <protection/>
    </xf>
    <xf numFmtId="0" fontId="4" fillId="0" borderId="0" xfId="51" applyFont="1" applyAlignment="1">
      <alignment horizontal="center" vertical="center"/>
      <protection/>
    </xf>
    <xf numFmtId="0" fontId="6" fillId="0" borderId="0" xfId="51" applyFont="1" applyBorder="1" applyAlignment="1">
      <alignment vertical="top" wrapText="1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0" xfId="51" applyFont="1" applyBorder="1" applyAlignment="1">
      <alignment wrapText="1"/>
      <protection/>
    </xf>
    <xf numFmtId="0" fontId="2" fillId="0" borderId="0" xfId="51" applyBorder="1" applyAlignment="1">
      <alignment wrapText="1"/>
      <protection/>
    </xf>
    <xf numFmtId="0" fontId="7" fillId="0" borderId="42" xfId="51" applyFont="1" applyBorder="1" applyAlignment="1">
      <alignment horizontal="center" vertical="center" wrapText="1"/>
      <protection/>
    </xf>
    <xf numFmtId="0" fontId="7" fillId="0" borderId="20" xfId="51" applyFont="1" applyBorder="1" applyAlignment="1">
      <alignment horizontal="center" vertical="center" wrapText="1"/>
      <protection/>
    </xf>
    <xf numFmtId="0" fontId="7" fillId="0" borderId="19" xfId="51" applyFont="1" applyBorder="1" applyAlignment="1">
      <alignment horizontal="center" vertical="center" wrapText="1"/>
      <protection/>
    </xf>
    <xf numFmtId="0" fontId="2" fillId="0" borderId="19" xfId="51" applyBorder="1" applyAlignment="1">
      <alignment horizontal="center" vertical="center" wrapText="1"/>
      <protection/>
    </xf>
    <xf numFmtId="0" fontId="8" fillId="33" borderId="44" xfId="51" applyFont="1" applyFill="1" applyBorder="1" applyAlignment="1">
      <alignment horizontal="center" vertical="center" wrapText="1"/>
      <protection/>
    </xf>
    <xf numFmtId="0" fontId="8" fillId="33" borderId="45" xfId="51" applyFont="1" applyFill="1" applyBorder="1" applyAlignment="1">
      <alignment horizontal="center" vertical="center" wrapText="1"/>
      <protection/>
    </xf>
    <xf numFmtId="0" fontId="8" fillId="33" borderId="21" xfId="51" applyFont="1" applyFill="1" applyBorder="1" applyAlignment="1">
      <alignment horizontal="center" vertical="center" wrapText="1"/>
      <protection/>
    </xf>
    <xf numFmtId="0" fontId="7" fillId="0" borderId="42" xfId="51" applyFont="1" applyBorder="1" applyAlignment="1" quotePrefix="1">
      <alignment horizontal="center" vertical="center" wrapText="1"/>
      <protection/>
    </xf>
    <xf numFmtId="0" fontId="7" fillId="0" borderId="20" xfId="51" applyFont="1" applyBorder="1" applyAlignment="1" quotePrefix="1">
      <alignment horizontal="center" vertical="center" wrapText="1"/>
      <protection/>
    </xf>
    <xf numFmtId="0" fontId="7" fillId="0" borderId="19" xfId="51" applyFont="1" applyBorder="1" applyAlignment="1" quotePrefix="1">
      <alignment horizontal="center" vertical="center" wrapText="1"/>
      <protection/>
    </xf>
    <xf numFmtId="0" fontId="25" fillId="0" borderId="0" xfId="51" applyFont="1" applyAlignment="1">
      <alignment horizontal="center" wrapText="1"/>
      <protection/>
    </xf>
    <xf numFmtId="0" fontId="5" fillId="33" borderId="46" xfId="51" applyFont="1" applyFill="1" applyBorder="1" applyAlignment="1">
      <alignment horizontal="center" vertical="center" wrapText="1"/>
      <protection/>
    </xf>
    <xf numFmtId="0" fontId="5" fillId="33" borderId="20" xfId="51" applyFont="1" applyFill="1" applyBorder="1" applyAlignment="1">
      <alignment horizontal="center" vertical="center" wrapText="1"/>
      <protection/>
    </xf>
    <xf numFmtId="0" fontId="5" fillId="33" borderId="39" xfId="51" applyFont="1" applyFill="1" applyBorder="1" applyAlignment="1">
      <alignment horizontal="center" vertical="center" wrapText="1"/>
      <protection/>
    </xf>
    <xf numFmtId="0" fontId="5" fillId="33" borderId="37" xfId="51" applyFont="1" applyFill="1" applyBorder="1" applyAlignment="1">
      <alignment horizontal="center" vertical="center" wrapText="1"/>
      <protection/>
    </xf>
    <xf numFmtId="0" fontId="7" fillId="0" borderId="42" xfId="51" applyFont="1" applyBorder="1" applyAlignment="1" quotePrefix="1">
      <alignment horizontal="center" vertical="center" wrapText="1"/>
      <protection/>
    </xf>
    <xf numFmtId="0" fontId="7" fillId="0" borderId="20" xfId="51" applyFont="1" applyBorder="1" applyAlignment="1" quotePrefix="1">
      <alignment horizontal="center" vertical="center" wrapText="1"/>
      <protection/>
    </xf>
    <xf numFmtId="0" fontId="7" fillId="0" borderId="42" xfId="51" applyFont="1" applyBorder="1" applyAlignment="1">
      <alignment horizontal="center" vertical="center" wrapText="1"/>
      <protection/>
    </xf>
    <xf numFmtId="0" fontId="7" fillId="0" borderId="20" xfId="51" applyFont="1" applyBorder="1" applyAlignment="1">
      <alignment horizontal="center" vertical="center" wrapText="1"/>
      <protection/>
    </xf>
    <xf numFmtId="0" fontId="7" fillId="0" borderId="19" xfId="51" applyFont="1" applyBorder="1" applyAlignment="1">
      <alignment horizontal="center" vertical="center" wrapText="1"/>
      <protection/>
    </xf>
    <xf numFmtId="0" fontId="7" fillId="0" borderId="17" xfId="51" applyFont="1" applyBorder="1" applyAlignment="1">
      <alignment horizontal="center" vertical="center" wrapText="1"/>
      <protection/>
    </xf>
    <xf numFmtId="0" fontId="2" fillId="0" borderId="17" xfId="51" applyBorder="1" applyAlignment="1">
      <alignment horizontal="center" vertical="center" wrapText="1"/>
      <protection/>
    </xf>
    <xf numFmtId="0" fontId="4" fillId="33" borderId="27" xfId="51" applyFont="1" applyFill="1" applyBorder="1" applyAlignment="1">
      <alignment horizontal="center" vertical="center" wrapText="1"/>
      <protection/>
    </xf>
    <xf numFmtId="0" fontId="4" fillId="33" borderId="26" xfId="51" applyFont="1" applyFill="1" applyBorder="1" applyAlignment="1">
      <alignment horizontal="center" vertical="center" wrapText="1"/>
      <protection/>
    </xf>
    <xf numFmtId="0" fontId="5" fillId="33" borderId="40" xfId="51" applyFont="1" applyFill="1" applyBorder="1" applyAlignment="1">
      <alignment horizontal="center" vertical="center" wrapText="1"/>
      <protection/>
    </xf>
    <xf numFmtId="0" fontId="5" fillId="33" borderId="41" xfId="51" applyFont="1" applyFill="1" applyBorder="1" applyAlignment="1">
      <alignment horizontal="center" vertical="center" wrapText="1"/>
      <protection/>
    </xf>
    <xf numFmtId="0" fontId="5" fillId="33" borderId="47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37" xfId="51" applyFont="1" applyFill="1" applyBorder="1" applyAlignment="1">
      <alignment horizontal="center" vertical="center" wrapText="1"/>
      <protection/>
    </xf>
    <xf numFmtId="0" fontId="4" fillId="33" borderId="48" xfId="51" applyFont="1" applyFill="1" applyBorder="1" applyAlignment="1">
      <alignment horizontal="center" vertical="center" wrapText="1"/>
      <protection/>
    </xf>
    <xf numFmtId="0" fontId="5" fillId="33" borderId="49" xfId="51" applyFont="1" applyFill="1" applyBorder="1" applyAlignment="1">
      <alignment horizontal="center" vertical="center" wrapText="1"/>
      <protection/>
    </xf>
    <xf numFmtId="0" fontId="2" fillId="0" borderId="50" xfId="51" applyBorder="1" applyAlignment="1">
      <alignment horizontal="center" vertical="center" wrapText="1"/>
      <protection/>
    </xf>
    <xf numFmtId="0" fontId="2" fillId="0" borderId="51" xfId="51" applyBorder="1" applyAlignment="1">
      <alignment horizontal="center" vertical="center" wrapText="1"/>
      <protection/>
    </xf>
    <xf numFmtId="0" fontId="2" fillId="0" borderId="52" xfId="51" applyBorder="1" applyAlignment="1">
      <alignment horizontal="center" vertical="center" wrapText="1"/>
      <protection/>
    </xf>
    <xf numFmtId="0" fontId="2" fillId="0" borderId="53" xfId="51" applyBorder="1" applyAlignment="1">
      <alignment horizontal="center" vertical="center" wrapText="1"/>
      <protection/>
    </xf>
    <xf numFmtId="0" fontId="2" fillId="0" borderId="54" xfId="51" applyBorder="1" applyAlignment="1">
      <alignment horizontal="center" vertical="center" wrapText="1"/>
      <protection/>
    </xf>
    <xf numFmtId="0" fontId="5" fillId="33" borderId="55" xfId="51" applyFont="1" applyFill="1" applyBorder="1" applyAlignment="1">
      <alignment horizontal="center" vertical="center" wrapText="1"/>
      <protection/>
    </xf>
    <xf numFmtId="0" fontId="2" fillId="0" borderId="56" xfId="51" applyBorder="1" applyAlignment="1">
      <alignment horizontal="center" vertical="center" wrapText="1"/>
      <protection/>
    </xf>
    <xf numFmtId="0" fontId="5" fillId="33" borderId="57" xfId="51" applyFont="1" applyFill="1" applyBorder="1" applyAlignment="1">
      <alignment horizontal="center" vertical="center" wrapText="1"/>
      <protection/>
    </xf>
    <xf numFmtId="0" fontId="5" fillId="33" borderId="58" xfId="51" applyFont="1" applyFill="1" applyBorder="1" applyAlignment="1">
      <alignment horizontal="center" vertical="center" wrapText="1"/>
      <protection/>
    </xf>
    <xf numFmtId="0" fontId="5" fillId="33" borderId="59" xfId="51" applyFont="1" applyFill="1" applyBorder="1" applyAlignment="1">
      <alignment horizontal="center" vertical="center" wrapText="1"/>
      <protection/>
    </xf>
    <xf numFmtId="0" fontId="2" fillId="0" borderId="60" xfId="51" applyBorder="1" applyAlignment="1">
      <alignment horizontal="center" vertical="center" wrapText="1"/>
      <protection/>
    </xf>
    <xf numFmtId="0" fontId="5" fillId="33" borderId="61" xfId="51" applyFont="1" applyFill="1" applyBorder="1" applyAlignment="1">
      <alignment horizontal="center" vertical="center" wrapText="1"/>
      <protection/>
    </xf>
    <xf numFmtId="0" fontId="5" fillId="33" borderId="62" xfId="51" applyFont="1" applyFill="1" applyBorder="1" applyAlignment="1">
      <alignment horizontal="center" vertical="center" wrapText="1"/>
      <protection/>
    </xf>
    <xf numFmtId="0" fontId="5" fillId="33" borderId="63" xfId="51" applyFont="1" applyFill="1" applyBorder="1" applyAlignment="1">
      <alignment horizontal="center" vertical="center" wrapText="1"/>
      <protection/>
    </xf>
    <xf numFmtId="0" fontId="5" fillId="33" borderId="64" xfId="51" applyFont="1" applyFill="1" applyBorder="1" applyAlignment="1">
      <alignment horizontal="center" vertical="center" wrapText="1"/>
      <protection/>
    </xf>
    <xf numFmtId="0" fontId="5" fillId="33" borderId="65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4" fillId="33" borderId="46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66" xfId="51" applyFont="1" applyFill="1" applyBorder="1" applyAlignment="1">
      <alignment horizontal="center" vertical="center" wrapText="1"/>
      <protection/>
    </xf>
    <xf numFmtId="0" fontId="4" fillId="33" borderId="39" xfId="51" applyFont="1" applyFill="1" applyBorder="1" applyAlignment="1">
      <alignment horizontal="center" vertical="center" wrapText="1"/>
      <protection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3 2" xfId="54"/>
    <cellStyle name="Normalny 3 2 2" xfId="55"/>
    <cellStyle name="Normalny 4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9"/>
  <sheetViews>
    <sheetView view="pageBreakPreview" zoomScale="90" zoomScaleSheetLayoutView="90" zoomScalePageLayoutView="0" workbookViewId="0" topLeftCell="B1">
      <pane ySplit="9" topLeftCell="A320" activePane="bottomLeft" state="frozen"/>
      <selection pane="topLeft" activeCell="D30" sqref="D30"/>
      <selection pane="bottomLeft" activeCell="J328" sqref="J328"/>
    </sheetView>
  </sheetViews>
  <sheetFormatPr defaultColWidth="8.796875" defaultRowHeight="14.25"/>
  <cols>
    <col min="1" max="1" width="7.19921875" style="153" customWidth="1"/>
    <col min="2" max="2" width="7.69921875" style="153" customWidth="1"/>
    <col min="3" max="3" width="45.3984375" style="154" customWidth="1"/>
    <col min="4" max="4" width="14.8984375" style="155" customWidth="1"/>
    <col min="5" max="5" width="16.3984375" style="155" customWidth="1"/>
    <col min="6" max="6" width="15.8984375" style="155" customWidth="1"/>
    <col min="7" max="7" width="13.69921875" style="155" customWidth="1"/>
    <col min="8" max="9" width="15.59765625" style="155" customWidth="1"/>
    <col min="10" max="10" width="14.09765625" style="155" customWidth="1"/>
  </cols>
  <sheetData>
    <row r="1" spans="8:10" ht="14.25">
      <c r="H1" s="156"/>
      <c r="I1" s="156"/>
      <c r="J1" s="156"/>
    </row>
    <row r="2" spans="8:10" ht="14.25">
      <c r="H2" s="157"/>
      <c r="I2" s="157"/>
      <c r="J2" s="157"/>
    </row>
    <row r="3" spans="1:10" s="158" customFormat="1" ht="35.25" customHeight="1">
      <c r="A3" s="259" t="s">
        <v>214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35.25" customHeight="1">
      <c r="A4" s="159"/>
      <c r="B4" s="105"/>
      <c r="C4" s="160"/>
      <c r="D4" s="161"/>
      <c r="E4" s="161"/>
      <c r="F4" s="161"/>
      <c r="G4" s="161"/>
      <c r="H4" s="161"/>
      <c r="I4" s="161"/>
      <c r="J4" s="161"/>
    </row>
    <row r="5" ht="21.75" customHeight="1">
      <c r="J5" s="162" t="s">
        <v>1</v>
      </c>
    </row>
    <row r="6" spans="1:10" ht="26.25" customHeight="1">
      <c r="A6" s="261" t="s">
        <v>2</v>
      </c>
      <c r="B6" s="261" t="s">
        <v>3</v>
      </c>
      <c r="C6" s="262" t="s">
        <v>215</v>
      </c>
      <c r="D6" s="265" t="s">
        <v>216</v>
      </c>
      <c r="E6" s="266" t="s">
        <v>47</v>
      </c>
      <c r="F6" s="267"/>
      <c r="G6" s="265" t="s">
        <v>216</v>
      </c>
      <c r="H6" s="266" t="s">
        <v>8</v>
      </c>
      <c r="I6" s="267"/>
      <c r="J6" s="268" t="s">
        <v>217</v>
      </c>
    </row>
    <row r="7" spans="1:10" ht="14.25">
      <c r="A7" s="261"/>
      <c r="B7" s="261"/>
      <c r="C7" s="263"/>
      <c r="D7" s="263"/>
      <c r="E7" s="269" t="s">
        <v>73</v>
      </c>
      <c r="F7" s="269"/>
      <c r="G7" s="263"/>
      <c r="H7" s="269" t="s">
        <v>73</v>
      </c>
      <c r="I7" s="269"/>
      <c r="J7" s="268"/>
    </row>
    <row r="8" spans="1:10" ht="14.25">
      <c r="A8" s="261"/>
      <c r="B8" s="261"/>
      <c r="C8" s="264"/>
      <c r="D8" s="264"/>
      <c r="E8" s="163" t="s">
        <v>218</v>
      </c>
      <c r="F8" s="163" t="s">
        <v>219</v>
      </c>
      <c r="G8" s="264"/>
      <c r="H8" s="163" t="s">
        <v>218</v>
      </c>
      <c r="I8" s="163" t="s">
        <v>219</v>
      </c>
      <c r="J8" s="268"/>
    </row>
    <row r="9" spans="1:10" ht="10.5" customHeight="1">
      <c r="A9" s="164" t="s">
        <v>9</v>
      </c>
      <c r="B9" s="164" t="s">
        <v>10</v>
      </c>
      <c r="C9" s="164" t="s">
        <v>11</v>
      </c>
      <c r="D9" s="164" t="s">
        <v>12</v>
      </c>
      <c r="E9" s="164" t="s">
        <v>13</v>
      </c>
      <c r="F9" s="164" t="s">
        <v>14</v>
      </c>
      <c r="G9" s="164" t="s">
        <v>15</v>
      </c>
      <c r="H9" s="164" t="s">
        <v>81</v>
      </c>
      <c r="I9" s="164" t="s">
        <v>82</v>
      </c>
      <c r="J9" s="164" t="s">
        <v>83</v>
      </c>
    </row>
    <row r="10" spans="1:10" s="170" customFormat="1" ht="14.25" customHeight="1">
      <c r="A10" s="166" t="s">
        <v>16</v>
      </c>
      <c r="B10" s="166"/>
      <c r="C10" s="167" t="s">
        <v>220</v>
      </c>
      <c r="D10" s="168">
        <f aca="true" t="shared" si="0" ref="D10:I10">SUM(D11,D14,D16,D18,D25,D29,D34)</f>
        <v>103768085</v>
      </c>
      <c r="E10" s="168">
        <f t="shared" si="0"/>
        <v>71570788</v>
      </c>
      <c r="F10" s="168">
        <f t="shared" si="0"/>
        <v>32197297</v>
      </c>
      <c r="G10" s="168">
        <f t="shared" si="0"/>
        <v>104133436</v>
      </c>
      <c r="H10" s="168">
        <f t="shared" si="0"/>
        <v>72730756</v>
      </c>
      <c r="I10" s="168">
        <f t="shared" si="0"/>
        <v>31402680</v>
      </c>
      <c r="J10" s="169">
        <f>G10/D10</f>
        <v>1.003520841692318</v>
      </c>
    </row>
    <row r="11" spans="1:10" s="175" customFormat="1" ht="16.5" customHeight="1">
      <c r="A11" s="270"/>
      <c r="B11" s="171" t="s">
        <v>17</v>
      </c>
      <c r="C11" s="172" t="s">
        <v>18</v>
      </c>
      <c r="D11" s="173">
        <f aca="true" t="shared" si="1" ref="D11:I11">SUM(D12,D13)</f>
        <v>0</v>
      </c>
      <c r="E11" s="173">
        <f t="shared" si="1"/>
        <v>0</v>
      </c>
      <c r="F11" s="173">
        <f t="shared" si="1"/>
        <v>0</v>
      </c>
      <c r="G11" s="173">
        <f t="shared" si="1"/>
        <v>1810551</v>
      </c>
      <c r="H11" s="173">
        <f t="shared" si="1"/>
        <v>1810551</v>
      </c>
      <c r="I11" s="173">
        <f t="shared" si="1"/>
        <v>0</v>
      </c>
      <c r="J11" s="174"/>
    </row>
    <row r="12" spans="1:10" s="175" customFormat="1" ht="38.25">
      <c r="A12" s="271"/>
      <c r="B12" s="270"/>
      <c r="C12" s="176" t="s">
        <v>221</v>
      </c>
      <c r="D12" s="177">
        <f>SUM(E12:F12)</f>
        <v>0</v>
      </c>
      <c r="E12" s="177">
        <v>0</v>
      </c>
      <c r="F12" s="177">
        <v>0</v>
      </c>
      <c r="G12" s="177">
        <f>SUM(H12:I12)</f>
        <v>1572550</v>
      </c>
      <c r="H12" s="177">
        <v>1572550</v>
      </c>
      <c r="I12" s="177">
        <v>0</v>
      </c>
      <c r="J12" s="174"/>
    </row>
    <row r="13" spans="1:10" s="179" customFormat="1" ht="25.5">
      <c r="A13" s="271"/>
      <c r="B13" s="272"/>
      <c r="C13" s="178" t="s">
        <v>222</v>
      </c>
      <c r="D13" s="177">
        <f>SUM(E13:F13)</f>
        <v>0</v>
      </c>
      <c r="E13" s="177">
        <v>0</v>
      </c>
      <c r="F13" s="177">
        <v>0</v>
      </c>
      <c r="G13" s="177">
        <f>SUM(H13:I13)</f>
        <v>238001</v>
      </c>
      <c r="H13" s="177">
        <v>238001</v>
      </c>
      <c r="I13" s="177">
        <v>0</v>
      </c>
      <c r="J13" s="174"/>
    </row>
    <row r="14" spans="1:10" s="182" customFormat="1" ht="33" customHeight="1">
      <c r="A14" s="271"/>
      <c r="B14" s="171" t="s">
        <v>50</v>
      </c>
      <c r="C14" s="180" t="s">
        <v>51</v>
      </c>
      <c r="D14" s="173">
        <f>SUM(D15)</f>
        <v>20000</v>
      </c>
      <c r="E14" s="173">
        <f>SUM(E15)</f>
        <v>20000</v>
      </c>
      <c r="F14" s="173">
        <v>0</v>
      </c>
      <c r="G14" s="173">
        <f>SUM(G15)</f>
        <v>20000</v>
      </c>
      <c r="H14" s="173">
        <f>SUM(H15)</f>
        <v>20000</v>
      </c>
      <c r="I14" s="173">
        <f>SUM(I15)</f>
        <v>0</v>
      </c>
      <c r="J14" s="181">
        <f>G14/D14</f>
        <v>1</v>
      </c>
    </row>
    <row r="15" spans="1:10" s="179" customFormat="1" ht="51">
      <c r="A15" s="271"/>
      <c r="B15" s="183"/>
      <c r="C15" s="10" t="s">
        <v>223</v>
      </c>
      <c r="D15" s="177">
        <f>SUM(E15:F15)</f>
        <v>20000</v>
      </c>
      <c r="E15" s="177">
        <v>20000</v>
      </c>
      <c r="F15" s="177">
        <v>0</v>
      </c>
      <c r="G15" s="177">
        <f>SUM(H15:I15)</f>
        <v>20000</v>
      </c>
      <c r="H15" s="177">
        <v>20000</v>
      </c>
      <c r="I15" s="177">
        <v>0</v>
      </c>
      <c r="J15" s="174">
        <f>G15/D15</f>
        <v>1</v>
      </c>
    </row>
    <row r="16" spans="1:10" s="182" customFormat="1" ht="15" customHeight="1">
      <c r="A16" s="271"/>
      <c r="B16" s="171" t="s">
        <v>123</v>
      </c>
      <c r="C16" s="172" t="s">
        <v>224</v>
      </c>
      <c r="D16" s="173">
        <f aca="true" t="shared" si="2" ref="D16:I16">SUM(D17)</f>
        <v>103740</v>
      </c>
      <c r="E16" s="173">
        <f t="shared" si="2"/>
        <v>103740</v>
      </c>
      <c r="F16" s="173">
        <f t="shared" si="2"/>
        <v>0</v>
      </c>
      <c r="G16" s="173">
        <f t="shared" si="2"/>
        <v>186564</v>
      </c>
      <c r="H16" s="173">
        <f t="shared" si="2"/>
        <v>186514</v>
      </c>
      <c r="I16" s="173">
        <f t="shared" si="2"/>
        <v>50</v>
      </c>
      <c r="J16" s="181">
        <f>G16/D16</f>
        <v>1.7983805668016195</v>
      </c>
    </row>
    <row r="17" spans="1:10" s="179" customFormat="1" ht="25.5">
      <c r="A17" s="271"/>
      <c r="B17" s="183"/>
      <c r="C17" s="176" t="s">
        <v>225</v>
      </c>
      <c r="D17" s="177">
        <f>SUM(E17:F17)</f>
        <v>103740</v>
      </c>
      <c r="E17" s="177">
        <v>103740</v>
      </c>
      <c r="F17" s="177">
        <v>0</v>
      </c>
      <c r="G17" s="177">
        <f>SUM(H17:I17)</f>
        <v>186564</v>
      </c>
      <c r="H17" s="177">
        <v>186514</v>
      </c>
      <c r="I17" s="177">
        <v>50</v>
      </c>
      <c r="J17" s="174">
        <f>G17/D17*100%</f>
        <v>1.7983805668016195</v>
      </c>
    </row>
    <row r="18" spans="1:10" s="184" customFormat="1" ht="15">
      <c r="A18" s="271"/>
      <c r="B18" s="171" t="s">
        <v>52</v>
      </c>
      <c r="C18" s="172" t="s">
        <v>53</v>
      </c>
      <c r="D18" s="173">
        <f aca="true" t="shared" si="3" ref="D18:I18">SUM(D19:D24)</f>
        <v>24989825</v>
      </c>
      <c r="E18" s="173">
        <f t="shared" si="3"/>
        <v>5135368</v>
      </c>
      <c r="F18" s="173">
        <f t="shared" si="3"/>
        <v>19854457</v>
      </c>
      <c r="G18" s="173">
        <f t="shared" si="3"/>
        <v>24197570</v>
      </c>
      <c r="H18" s="173">
        <f t="shared" si="3"/>
        <v>5136368</v>
      </c>
      <c r="I18" s="173">
        <f t="shared" si="3"/>
        <v>19061202</v>
      </c>
      <c r="J18" s="181">
        <f>G18/D18</f>
        <v>0.9682968968370127</v>
      </c>
    </row>
    <row r="19" spans="1:10" s="179" customFormat="1" ht="46.5" customHeight="1">
      <c r="A19" s="271"/>
      <c r="B19" s="273"/>
      <c r="C19" s="10" t="s">
        <v>226</v>
      </c>
      <c r="D19" s="177">
        <f aca="true" t="shared" si="4" ref="D19:D24">SUM(E19:F19)</f>
        <v>1368</v>
      </c>
      <c r="E19" s="177">
        <v>1368</v>
      </c>
      <c r="F19" s="177">
        <v>0</v>
      </c>
      <c r="G19" s="177">
        <f aca="true" t="shared" si="5" ref="G19:G24">SUM(H19:I19)</f>
        <v>2368</v>
      </c>
      <c r="H19" s="177">
        <v>2368</v>
      </c>
      <c r="I19" s="177">
        <v>0</v>
      </c>
      <c r="J19" s="174">
        <f aca="true" t="shared" si="6" ref="J19:J69">G19/D19</f>
        <v>1.7309941520467835</v>
      </c>
    </row>
    <row r="20" spans="1:10" s="179" customFormat="1" ht="38.25">
      <c r="A20" s="271"/>
      <c r="B20" s="274"/>
      <c r="C20" s="176" t="s">
        <v>227</v>
      </c>
      <c r="D20" s="177">
        <f t="shared" si="4"/>
        <v>10201064</v>
      </c>
      <c r="E20" s="177">
        <v>5102000</v>
      </c>
      <c r="F20" s="177">
        <f>8927357-3828293</f>
        <v>5099064</v>
      </c>
      <c r="G20" s="177">
        <f t="shared" si="5"/>
        <v>10201044</v>
      </c>
      <c r="H20" s="177">
        <v>5102000</v>
      </c>
      <c r="I20" s="177">
        <f>8927337-3828293</f>
        <v>5099044</v>
      </c>
      <c r="J20" s="174">
        <f t="shared" si="6"/>
        <v>0.9999980394202017</v>
      </c>
    </row>
    <row r="21" spans="1:10" s="179" customFormat="1" ht="38.25">
      <c r="A21" s="271"/>
      <c r="B21" s="274"/>
      <c r="C21" s="176" t="s">
        <v>228</v>
      </c>
      <c r="D21" s="177">
        <f t="shared" si="4"/>
        <v>3828293</v>
      </c>
      <c r="E21" s="177">
        <v>0</v>
      </c>
      <c r="F21" s="177">
        <v>3828293</v>
      </c>
      <c r="G21" s="177">
        <f t="shared" si="5"/>
        <v>3828293</v>
      </c>
      <c r="H21" s="177">
        <v>0</v>
      </c>
      <c r="I21" s="177">
        <v>3828293</v>
      </c>
      <c r="J21" s="174">
        <f t="shared" si="6"/>
        <v>1</v>
      </c>
    </row>
    <row r="22" spans="1:10" s="179" customFormat="1" ht="38.25">
      <c r="A22" s="271"/>
      <c r="B22" s="274"/>
      <c r="C22" s="178" t="s">
        <v>229</v>
      </c>
      <c r="D22" s="177">
        <f t="shared" si="4"/>
        <v>32000</v>
      </c>
      <c r="E22" s="177">
        <v>32000</v>
      </c>
      <c r="F22" s="177">
        <v>0</v>
      </c>
      <c r="G22" s="177">
        <f t="shared" si="5"/>
        <v>32000</v>
      </c>
      <c r="H22" s="177">
        <v>32000</v>
      </c>
      <c r="I22" s="177">
        <v>0</v>
      </c>
      <c r="J22" s="174">
        <f t="shared" si="6"/>
        <v>1</v>
      </c>
    </row>
    <row r="23" spans="1:10" s="179" customFormat="1" ht="38.25">
      <c r="A23" s="271"/>
      <c r="B23" s="274"/>
      <c r="C23" s="185" t="s">
        <v>230</v>
      </c>
      <c r="D23" s="177">
        <f t="shared" si="4"/>
        <v>10133865</v>
      </c>
      <c r="E23" s="177">
        <v>0</v>
      </c>
      <c r="F23" s="177">
        <v>10133865</v>
      </c>
      <c r="G23" s="177">
        <f t="shared" si="5"/>
        <v>10133865</v>
      </c>
      <c r="H23" s="177">
        <v>0</v>
      </c>
      <c r="I23" s="177">
        <v>10133865</v>
      </c>
      <c r="J23" s="174">
        <f t="shared" si="6"/>
        <v>1</v>
      </c>
    </row>
    <row r="24" spans="1:10" s="179" customFormat="1" ht="38.25">
      <c r="A24" s="271"/>
      <c r="B24" s="275"/>
      <c r="C24" s="185" t="s">
        <v>231</v>
      </c>
      <c r="D24" s="177">
        <f t="shared" si="4"/>
        <v>793235</v>
      </c>
      <c r="E24" s="177">
        <v>0</v>
      </c>
      <c r="F24" s="177">
        <v>793235</v>
      </c>
      <c r="G24" s="177">
        <f t="shared" si="5"/>
        <v>0</v>
      </c>
      <c r="H24" s="177">
        <v>0</v>
      </c>
      <c r="I24" s="177">
        <v>0</v>
      </c>
      <c r="J24" s="174">
        <f t="shared" si="6"/>
        <v>0</v>
      </c>
    </row>
    <row r="25" spans="1:10" s="182" customFormat="1" ht="15">
      <c r="A25" s="271"/>
      <c r="B25" s="171" t="s">
        <v>54</v>
      </c>
      <c r="C25" s="180" t="s">
        <v>55</v>
      </c>
      <c r="D25" s="173">
        <f aca="true" t="shared" si="7" ref="D25:I25">SUM(D26:D28)</f>
        <v>5492347</v>
      </c>
      <c r="E25" s="173">
        <f t="shared" si="7"/>
        <v>5378473</v>
      </c>
      <c r="F25" s="173">
        <f t="shared" si="7"/>
        <v>113874</v>
      </c>
      <c r="G25" s="173">
        <f t="shared" si="7"/>
        <v>4715451</v>
      </c>
      <c r="H25" s="173">
        <f t="shared" si="7"/>
        <v>4602987</v>
      </c>
      <c r="I25" s="173">
        <f t="shared" si="7"/>
        <v>112464</v>
      </c>
      <c r="J25" s="181">
        <f t="shared" si="6"/>
        <v>0.8585493596817535</v>
      </c>
    </row>
    <row r="26" spans="1:10" s="179" customFormat="1" ht="38.25">
      <c r="A26" s="271"/>
      <c r="B26" s="273"/>
      <c r="C26" s="176" t="s">
        <v>232</v>
      </c>
      <c r="D26" s="177">
        <f>SUM(E26:F26)</f>
        <v>912260</v>
      </c>
      <c r="E26" s="177">
        <v>832855</v>
      </c>
      <c r="F26" s="177">
        <v>79405</v>
      </c>
      <c r="G26" s="177">
        <f>SUM(H26:I26)</f>
        <v>930587</v>
      </c>
      <c r="H26" s="177">
        <v>851182</v>
      </c>
      <c r="I26" s="177">
        <v>79405</v>
      </c>
      <c r="J26" s="174">
        <f t="shared" si="6"/>
        <v>1.020089667419376</v>
      </c>
    </row>
    <row r="27" spans="1:10" s="179" customFormat="1" ht="38.25">
      <c r="A27" s="271"/>
      <c r="B27" s="274"/>
      <c r="C27" s="176" t="s">
        <v>233</v>
      </c>
      <c r="D27" s="177">
        <f>SUM(E27:F27)</f>
        <v>304087</v>
      </c>
      <c r="E27" s="177">
        <v>277618</v>
      </c>
      <c r="F27" s="177">
        <v>26469</v>
      </c>
      <c r="G27" s="177">
        <f>SUM(H27:I27)</f>
        <v>310198</v>
      </c>
      <c r="H27" s="177">
        <v>283729</v>
      </c>
      <c r="I27" s="177">
        <v>26469</v>
      </c>
      <c r="J27" s="174">
        <f t="shared" si="6"/>
        <v>1.0200962224626504</v>
      </c>
    </row>
    <row r="28" spans="1:10" s="179" customFormat="1" ht="38.25">
      <c r="A28" s="271"/>
      <c r="B28" s="275"/>
      <c r="C28" s="176" t="s">
        <v>227</v>
      </c>
      <c r="D28" s="177">
        <f>SUM(E28:F28)</f>
        <v>4276000</v>
      </c>
      <c r="E28" s="177">
        <v>4268000</v>
      </c>
      <c r="F28" s="177">
        <v>8000</v>
      </c>
      <c r="G28" s="177">
        <f>SUM(H28:I28)</f>
        <v>3474666</v>
      </c>
      <c r="H28" s="177">
        <v>3468076</v>
      </c>
      <c r="I28" s="177">
        <v>6590</v>
      </c>
      <c r="J28" s="174">
        <f t="shared" si="6"/>
        <v>0.8125972871842844</v>
      </c>
    </row>
    <row r="29" spans="1:10" s="182" customFormat="1" ht="15">
      <c r="A29" s="271"/>
      <c r="B29" s="171" t="s">
        <v>56</v>
      </c>
      <c r="C29" s="180" t="s">
        <v>57</v>
      </c>
      <c r="D29" s="173">
        <f aca="true" t="shared" si="8" ref="D29:I29">SUM(D30:D33)</f>
        <v>73131880</v>
      </c>
      <c r="E29" s="173">
        <f t="shared" si="8"/>
        <v>60902914</v>
      </c>
      <c r="F29" s="173">
        <f t="shared" si="8"/>
        <v>12228966</v>
      </c>
      <c r="G29" s="173">
        <f t="shared" si="8"/>
        <v>73131740</v>
      </c>
      <c r="H29" s="173">
        <f t="shared" si="8"/>
        <v>60902776</v>
      </c>
      <c r="I29" s="173">
        <f t="shared" si="8"/>
        <v>12228964</v>
      </c>
      <c r="J29" s="181">
        <f t="shared" si="6"/>
        <v>0.999998085650198</v>
      </c>
    </row>
    <row r="30" spans="1:10" s="179" customFormat="1" ht="38.25">
      <c r="A30" s="271"/>
      <c r="B30" s="273"/>
      <c r="C30" s="176" t="s">
        <v>234</v>
      </c>
      <c r="D30" s="177">
        <f>SUM(E30:F30)</f>
        <v>71588000</v>
      </c>
      <c r="E30" s="177">
        <v>60133600</v>
      </c>
      <c r="F30" s="177">
        <v>11454400</v>
      </c>
      <c r="G30" s="177">
        <f>SUM(H30:I30)</f>
        <v>71587861</v>
      </c>
      <c r="H30" s="177">
        <v>60133463</v>
      </c>
      <c r="I30" s="177">
        <v>11454398</v>
      </c>
      <c r="J30" s="174">
        <f t="shared" si="6"/>
        <v>0.999998058333799</v>
      </c>
    </row>
    <row r="31" spans="1:10" s="179" customFormat="1" ht="25.5">
      <c r="A31" s="271"/>
      <c r="B31" s="274"/>
      <c r="C31" s="176" t="s">
        <v>235</v>
      </c>
      <c r="D31" s="177">
        <f>SUM(E31:F31)</f>
        <v>653401</v>
      </c>
      <c r="E31" s="177">
        <v>653401</v>
      </c>
      <c r="F31" s="177">
        <v>0</v>
      </c>
      <c r="G31" s="177">
        <f>SUM(H31:I31)</f>
        <v>653400</v>
      </c>
      <c r="H31" s="177">
        <v>653400</v>
      </c>
      <c r="I31" s="177">
        <v>0</v>
      </c>
      <c r="J31" s="174">
        <f t="shared" si="6"/>
        <v>0.9999984695462664</v>
      </c>
    </row>
    <row r="32" spans="1:10" s="179" customFormat="1" ht="25.5">
      <c r="A32" s="271"/>
      <c r="B32" s="274"/>
      <c r="C32" s="176" t="s">
        <v>236</v>
      </c>
      <c r="D32" s="177">
        <f>SUM(E32:F32)</f>
        <v>115913</v>
      </c>
      <c r="E32" s="177">
        <v>115913</v>
      </c>
      <c r="F32" s="177">
        <v>0</v>
      </c>
      <c r="G32" s="177">
        <f>SUM(H32:I32)</f>
        <v>115913</v>
      </c>
      <c r="H32" s="177">
        <v>115913</v>
      </c>
      <c r="I32" s="177">
        <v>0</v>
      </c>
      <c r="J32" s="174">
        <f t="shared" si="6"/>
        <v>1</v>
      </c>
    </row>
    <row r="33" spans="1:10" s="179" customFormat="1" ht="38.25">
      <c r="A33" s="271"/>
      <c r="B33" s="275"/>
      <c r="C33" s="176" t="s">
        <v>229</v>
      </c>
      <c r="D33" s="177">
        <f>SUM(E33:F33)</f>
        <v>774566</v>
      </c>
      <c r="E33" s="177">
        <v>0</v>
      </c>
      <c r="F33" s="177">
        <v>774566</v>
      </c>
      <c r="G33" s="177">
        <f>SUM(H33:I33)</f>
        <v>774566</v>
      </c>
      <c r="H33" s="177">
        <v>0</v>
      </c>
      <c r="I33" s="177">
        <v>774566</v>
      </c>
      <c r="J33" s="174">
        <f t="shared" si="6"/>
        <v>1</v>
      </c>
    </row>
    <row r="34" spans="1:10" s="179" customFormat="1" ht="12.75">
      <c r="A34" s="271"/>
      <c r="B34" s="171" t="s">
        <v>99</v>
      </c>
      <c r="C34" s="180" t="s">
        <v>63</v>
      </c>
      <c r="D34" s="173">
        <f aca="true" t="shared" si="9" ref="D34:I34">SUM(D35:D36)</f>
        <v>30293</v>
      </c>
      <c r="E34" s="173">
        <f t="shared" si="9"/>
        <v>30293</v>
      </c>
      <c r="F34" s="173">
        <f t="shared" si="9"/>
        <v>0</v>
      </c>
      <c r="G34" s="173">
        <f t="shared" si="9"/>
        <v>71560</v>
      </c>
      <c r="H34" s="173">
        <f t="shared" si="9"/>
        <v>71560</v>
      </c>
      <c r="I34" s="173">
        <f t="shared" si="9"/>
        <v>0</v>
      </c>
      <c r="J34" s="181">
        <f>G34/D34</f>
        <v>2.362261908691777</v>
      </c>
    </row>
    <row r="35" spans="1:10" s="179" customFormat="1" ht="30" customHeight="1">
      <c r="A35" s="271"/>
      <c r="B35" s="273"/>
      <c r="C35" s="176" t="s">
        <v>237</v>
      </c>
      <c r="D35" s="177">
        <f>SUM(E35:F35)</f>
        <v>0</v>
      </c>
      <c r="E35" s="177">
        <v>0</v>
      </c>
      <c r="F35" s="177">
        <v>0</v>
      </c>
      <c r="G35" s="177">
        <f>SUM(H35:I35)</f>
        <v>41270</v>
      </c>
      <c r="H35" s="177">
        <v>41270</v>
      </c>
      <c r="I35" s="177">
        <v>0</v>
      </c>
      <c r="J35" s="174"/>
    </row>
    <row r="36" spans="1:10" s="179" customFormat="1" ht="38.25">
      <c r="A36" s="272"/>
      <c r="B36" s="275"/>
      <c r="C36" s="176" t="s">
        <v>234</v>
      </c>
      <c r="D36" s="177">
        <f>SUM(E36:F36)</f>
        <v>30293</v>
      </c>
      <c r="E36" s="177">
        <v>30293</v>
      </c>
      <c r="F36" s="177">
        <v>0</v>
      </c>
      <c r="G36" s="177">
        <f>SUM(H36:I36)</f>
        <v>30290</v>
      </c>
      <c r="H36" s="177">
        <v>30290</v>
      </c>
      <c r="I36" s="177">
        <v>0</v>
      </c>
      <c r="J36" s="174">
        <f t="shared" si="6"/>
        <v>0.9999009672201499</v>
      </c>
    </row>
    <row r="37" spans="1:10" s="170" customFormat="1" ht="15.75">
      <c r="A37" s="166" t="s">
        <v>87</v>
      </c>
      <c r="B37" s="166"/>
      <c r="C37" s="186" t="s">
        <v>238</v>
      </c>
      <c r="D37" s="168">
        <f aca="true" t="shared" si="10" ref="D37:I38">SUM(D38)</f>
        <v>401000</v>
      </c>
      <c r="E37" s="168">
        <f t="shared" si="10"/>
        <v>308000</v>
      </c>
      <c r="F37" s="168">
        <f t="shared" si="10"/>
        <v>93000</v>
      </c>
      <c r="G37" s="168">
        <f t="shared" si="10"/>
        <v>192531</v>
      </c>
      <c r="H37" s="168">
        <f t="shared" si="10"/>
        <v>135621</v>
      </c>
      <c r="I37" s="168">
        <f t="shared" si="10"/>
        <v>56910</v>
      </c>
      <c r="J37" s="169">
        <f t="shared" si="6"/>
        <v>0.4801271820448878</v>
      </c>
    </row>
    <row r="38" spans="1:10" s="170" customFormat="1" ht="38.25">
      <c r="A38" s="276"/>
      <c r="B38" s="187" t="s">
        <v>58</v>
      </c>
      <c r="C38" s="188" t="s">
        <v>59</v>
      </c>
      <c r="D38" s="189">
        <f t="shared" si="10"/>
        <v>401000</v>
      </c>
      <c r="E38" s="189">
        <f t="shared" si="10"/>
        <v>308000</v>
      </c>
      <c r="F38" s="189">
        <f t="shared" si="10"/>
        <v>93000</v>
      </c>
      <c r="G38" s="189">
        <f t="shared" si="10"/>
        <v>192531</v>
      </c>
      <c r="H38" s="189">
        <f t="shared" si="10"/>
        <v>135621</v>
      </c>
      <c r="I38" s="189">
        <f t="shared" si="10"/>
        <v>56910</v>
      </c>
      <c r="J38" s="181">
        <f t="shared" si="6"/>
        <v>0.4801271820448878</v>
      </c>
    </row>
    <row r="39" spans="1:10" s="170" customFormat="1" ht="38.25">
      <c r="A39" s="277"/>
      <c r="B39" s="190"/>
      <c r="C39" s="176" t="s">
        <v>234</v>
      </c>
      <c r="D39" s="191">
        <f>SUM(E39:F39)</f>
        <v>401000</v>
      </c>
      <c r="E39" s="191">
        <v>308000</v>
      </c>
      <c r="F39" s="191">
        <v>93000</v>
      </c>
      <c r="G39" s="191">
        <f>SUM(H39:I39)</f>
        <v>192531</v>
      </c>
      <c r="H39" s="191">
        <v>135621</v>
      </c>
      <c r="I39" s="191">
        <v>56910</v>
      </c>
      <c r="J39" s="174">
        <f t="shared" si="6"/>
        <v>0.4801271820448878</v>
      </c>
    </row>
    <row r="40" spans="1:10" s="170" customFormat="1" ht="15.75">
      <c r="A40" s="166" t="s">
        <v>125</v>
      </c>
      <c r="B40" s="166"/>
      <c r="C40" s="186" t="s">
        <v>239</v>
      </c>
      <c r="D40" s="168">
        <f aca="true" t="shared" si="11" ref="D40:I40">SUM(D41,D50,D55)</f>
        <v>276325</v>
      </c>
      <c r="E40" s="168">
        <f t="shared" si="11"/>
        <v>230475</v>
      </c>
      <c r="F40" s="168">
        <f t="shared" si="11"/>
        <v>45850</v>
      </c>
      <c r="G40" s="168">
        <f t="shared" si="11"/>
        <v>279254</v>
      </c>
      <c r="H40" s="168">
        <f t="shared" si="11"/>
        <v>233407</v>
      </c>
      <c r="I40" s="168">
        <f t="shared" si="11"/>
        <v>45847</v>
      </c>
      <c r="J40" s="169">
        <f t="shared" si="6"/>
        <v>1.0105998371482856</v>
      </c>
    </row>
    <row r="41" spans="1:10" s="170" customFormat="1" ht="15.75">
      <c r="A41" s="278"/>
      <c r="B41" s="187" t="s">
        <v>126</v>
      </c>
      <c r="C41" s="188" t="s">
        <v>240</v>
      </c>
      <c r="D41" s="189">
        <f aca="true" t="shared" si="12" ref="D41:I41">SUM(D42:D49)</f>
        <v>262262</v>
      </c>
      <c r="E41" s="189">
        <f t="shared" si="12"/>
        <v>216412</v>
      </c>
      <c r="F41" s="189">
        <f t="shared" si="12"/>
        <v>45850</v>
      </c>
      <c r="G41" s="189">
        <f t="shared" si="12"/>
        <v>262249</v>
      </c>
      <c r="H41" s="189">
        <f t="shared" si="12"/>
        <v>216402</v>
      </c>
      <c r="I41" s="189">
        <f t="shared" si="12"/>
        <v>45847</v>
      </c>
      <c r="J41" s="174">
        <f t="shared" si="6"/>
        <v>0.9999504312481412</v>
      </c>
    </row>
    <row r="42" spans="1:10" s="170" customFormat="1" ht="38.25">
      <c r="A42" s="279"/>
      <c r="B42" s="276"/>
      <c r="C42" s="192" t="s">
        <v>241</v>
      </c>
      <c r="D42" s="191">
        <f aca="true" t="shared" si="13" ref="D42:D49">SUM(E42:F42)</f>
        <v>23</v>
      </c>
      <c r="E42" s="191">
        <v>23</v>
      </c>
      <c r="F42" s="191">
        <v>0</v>
      </c>
      <c r="G42" s="191">
        <f aca="true" t="shared" si="14" ref="G42:G49">SUM(H42:I42)</f>
        <v>24</v>
      </c>
      <c r="H42" s="191">
        <v>24</v>
      </c>
      <c r="I42" s="191">
        <v>0</v>
      </c>
      <c r="J42" s="174">
        <f t="shared" si="6"/>
        <v>1.0434782608695652</v>
      </c>
    </row>
    <row r="43" spans="1:10" s="179" customFormat="1" ht="51">
      <c r="A43" s="279"/>
      <c r="B43" s="281"/>
      <c r="C43" s="192" t="s">
        <v>242</v>
      </c>
      <c r="D43" s="191">
        <f t="shared" si="13"/>
        <v>8864</v>
      </c>
      <c r="E43" s="191">
        <v>8864</v>
      </c>
      <c r="F43" s="191">
        <v>0</v>
      </c>
      <c r="G43" s="191">
        <f t="shared" si="14"/>
        <v>8870</v>
      </c>
      <c r="H43" s="191">
        <v>8870</v>
      </c>
      <c r="I43" s="191">
        <v>0</v>
      </c>
      <c r="J43" s="174">
        <f t="shared" si="6"/>
        <v>1.0006768953068592</v>
      </c>
    </row>
    <row r="44" spans="1:10" s="179" customFormat="1" ht="38.25">
      <c r="A44" s="279"/>
      <c r="B44" s="281"/>
      <c r="C44" s="192" t="s">
        <v>243</v>
      </c>
      <c r="D44" s="191">
        <f t="shared" si="13"/>
        <v>2902</v>
      </c>
      <c r="E44" s="191">
        <v>2902</v>
      </c>
      <c r="F44" s="191">
        <v>0</v>
      </c>
      <c r="G44" s="191">
        <f t="shared" si="14"/>
        <v>2901</v>
      </c>
      <c r="H44" s="191">
        <v>2901</v>
      </c>
      <c r="I44" s="191">
        <v>0</v>
      </c>
      <c r="J44" s="174">
        <f t="shared" si="6"/>
        <v>0.9996554100620262</v>
      </c>
    </row>
    <row r="45" spans="1:10" s="179" customFormat="1" ht="51">
      <c r="A45" s="279"/>
      <c r="B45" s="281"/>
      <c r="C45" s="192" t="s">
        <v>244</v>
      </c>
      <c r="D45" s="191">
        <f t="shared" si="13"/>
        <v>200442</v>
      </c>
      <c r="E45" s="191">
        <v>200442</v>
      </c>
      <c r="F45" s="191">
        <v>0</v>
      </c>
      <c r="G45" s="191">
        <f t="shared" si="14"/>
        <v>200434</v>
      </c>
      <c r="H45" s="191">
        <v>200434</v>
      </c>
      <c r="I45" s="191">
        <v>0</v>
      </c>
      <c r="J45" s="174">
        <f t="shared" si="6"/>
        <v>0.9999600882050668</v>
      </c>
    </row>
    <row r="46" spans="1:10" s="179" customFormat="1" ht="38.25">
      <c r="A46" s="279"/>
      <c r="B46" s="281"/>
      <c r="C46" s="192" t="s">
        <v>245</v>
      </c>
      <c r="D46" s="191">
        <f t="shared" si="13"/>
        <v>72</v>
      </c>
      <c r="E46" s="191">
        <v>72</v>
      </c>
      <c r="F46" s="191">
        <v>0</v>
      </c>
      <c r="G46" s="191">
        <f t="shared" si="14"/>
        <v>72</v>
      </c>
      <c r="H46" s="191">
        <v>72</v>
      </c>
      <c r="I46" s="191">
        <v>0</v>
      </c>
      <c r="J46" s="174">
        <f t="shared" si="6"/>
        <v>1</v>
      </c>
    </row>
    <row r="47" spans="1:10" s="182" customFormat="1" ht="63.75">
      <c r="A47" s="279"/>
      <c r="B47" s="281"/>
      <c r="C47" s="176" t="s">
        <v>246</v>
      </c>
      <c r="D47" s="177">
        <f t="shared" si="13"/>
        <v>45850</v>
      </c>
      <c r="E47" s="177">
        <v>0</v>
      </c>
      <c r="F47" s="177">
        <v>45850</v>
      </c>
      <c r="G47" s="177">
        <f t="shared" si="14"/>
        <v>45847</v>
      </c>
      <c r="H47" s="177">
        <v>0</v>
      </c>
      <c r="I47" s="177">
        <v>45847</v>
      </c>
      <c r="J47" s="174">
        <f>G47/D47</f>
        <v>0.9999345692475463</v>
      </c>
    </row>
    <row r="48" spans="1:10" s="182" customFormat="1" ht="63.75">
      <c r="A48" s="279"/>
      <c r="B48" s="281"/>
      <c r="C48" s="176" t="s">
        <v>247</v>
      </c>
      <c r="D48" s="177">
        <f t="shared" si="13"/>
        <v>4044</v>
      </c>
      <c r="E48" s="177">
        <v>4044</v>
      </c>
      <c r="F48" s="177">
        <v>0</v>
      </c>
      <c r="G48" s="177">
        <f t="shared" si="14"/>
        <v>4037</v>
      </c>
      <c r="H48" s="177">
        <v>4037</v>
      </c>
      <c r="I48" s="177">
        <v>0</v>
      </c>
      <c r="J48" s="174">
        <f>G48/D48</f>
        <v>0.998269040553907</v>
      </c>
    </row>
    <row r="49" spans="1:10" s="182" customFormat="1" ht="38.25">
      <c r="A49" s="279"/>
      <c r="B49" s="277"/>
      <c r="C49" s="176" t="s">
        <v>248</v>
      </c>
      <c r="D49" s="177">
        <f t="shared" si="13"/>
        <v>65</v>
      </c>
      <c r="E49" s="177">
        <v>65</v>
      </c>
      <c r="F49" s="177">
        <v>0</v>
      </c>
      <c r="G49" s="177">
        <f t="shared" si="14"/>
        <v>64</v>
      </c>
      <c r="H49" s="177">
        <v>64</v>
      </c>
      <c r="I49" s="177">
        <v>0</v>
      </c>
      <c r="J49" s="174">
        <f>G49/D49</f>
        <v>0.9846153846153847</v>
      </c>
    </row>
    <row r="50" spans="1:10" s="182" customFormat="1" ht="25.5">
      <c r="A50" s="279"/>
      <c r="B50" s="171" t="s">
        <v>127</v>
      </c>
      <c r="C50" s="180" t="s">
        <v>249</v>
      </c>
      <c r="D50" s="173">
        <f aca="true" t="shared" si="15" ref="D50:I50">SUM(D51:D54)</f>
        <v>13895</v>
      </c>
      <c r="E50" s="173">
        <f t="shared" si="15"/>
        <v>13895</v>
      </c>
      <c r="F50" s="173">
        <f t="shared" si="15"/>
        <v>0</v>
      </c>
      <c r="G50" s="173">
        <f t="shared" si="15"/>
        <v>16839</v>
      </c>
      <c r="H50" s="173">
        <f t="shared" si="15"/>
        <v>16839</v>
      </c>
      <c r="I50" s="173">
        <f t="shared" si="15"/>
        <v>0</v>
      </c>
      <c r="J50" s="181">
        <f t="shared" si="6"/>
        <v>1.2118747750989565</v>
      </c>
    </row>
    <row r="51" spans="1:10" s="182" customFormat="1" ht="51">
      <c r="A51" s="279"/>
      <c r="B51" s="270"/>
      <c r="C51" s="192" t="s">
        <v>242</v>
      </c>
      <c r="D51" s="177">
        <f>SUM(E51:F51)</f>
        <v>1427</v>
      </c>
      <c r="E51" s="177">
        <v>1427</v>
      </c>
      <c r="F51" s="177">
        <v>0</v>
      </c>
      <c r="G51" s="177">
        <f>SUM(H51:I51)</f>
        <v>2144</v>
      </c>
      <c r="H51" s="177">
        <v>2144</v>
      </c>
      <c r="I51" s="177">
        <v>0</v>
      </c>
      <c r="J51" s="174">
        <f t="shared" si="6"/>
        <v>1.5024526979677646</v>
      </c>
    </row>
    <row r="52" spans="1:10" s="182" customFormat="1" ht="38.25">
      <c r="A52" s="279"/>
      <c r="B52" s="271"/>
      <c r="C52" s="192" t="s">
        <v>243</v>
      </c>
      <c r="D52" s="177">
        <f>SUM(E52:F52)</f>
        <v>163</v>
      </c>
      <c r="E52" s="177">
        <v>163</v>
      </c>
      <c r="F52" s="177">
        <v>0</v>
      </c>
      <c r="G52" s="177">
        <f>SUM(H52:I52)</f>
        <v>161</v>
      </c>
      <c r="H52" s="177">
        <v>161</v>
      </c>
      <c r="I52" s="177">
        <v>0</v>
      </c>
      <c r="J52" s="174">
        <f t="shared" si="6"/>
        <v>0.9877300613496932</v>
      </c>
    </row>
    <row r="53" spans="1:10" s="182" customFormat="1" ht="51">
      <c r="A53" s="279"/>
      <c r="B53" s="271"/>
      <c r="C53" s="192" t="s">
        <v>244</v>
      </c>
      <c r="D53" s="177">
        <f>SUM(E53:F53)</f>
        <v>12305</v>
      </c>
      <c r="E53" s="177">
        <v>12305</v>
      </c>
      <c r="F53" s="177">
        <v>0</v>
      </c>
      <c r="G53" s="177">
        <f>SUM(H53:I53)</f>
        <v>13481</v>
      </c>
      <c r="H53" s="177">
        <v>13481</v>
      </c>
      <c r="I53" s="177">
        <v>0</v>
      </c>
      <c r="J53" s="174">
        <f t="shared" si="6"/>
        <v>1.0955709061357173</v>
      </c>
    </row>
    <row r="54" spans="1:10" s="182" customFormat="1" ht="38.25">
      <c r="A54" s="279"/>
      <c r="B54" s="272"/>
      <c r="C54" s="192" t="s">
        <v>248</v>
      </c>
      <c r="D54" s="177">
        <f>SUM(E54:F54)</f>
        <v>0</v>
      </c>
      <c r="E54" s="177">
        <v>0</v>
      </c>
      <c r="F54" s="177">
        <v>0</v>
      </c>
      <c r="G54" s="177">
        <f>SUM(H54:I54)</f>
        <v>1053</v>
      </c>
      <c r="H54" s="177">
        <v>1053</v>
      </c>
      <c r="I54" s="177">
        <v>0</v>
      </c>
      <c r="J54" s="174"/>
    </row>
    <row r="55" spans="1:10" s="182" customFormat="1" ht="15">
      <c r="A55" s="279"/>
      <c r="B55" s="171" t="s">
        <v>128</v>
      </c>
      <c r="C55" s="180" t="s">
        <v>63</v>
      </c>
      <c r="D55" s="177">
        <f aca="true" t="shared" si="16" ref="D55:I55">SUM(D56)</f>
        <v>168</v>
      </c>
      <c r="E55" s="177">
        <f t="shared" si="16"/>
        <v>168</v>
      </c>
      <c r="F55" s="177">
        <f t="shared" si="16"/>
        <v>0</v>
      </c>
      <c r="G55" s="177">
        <f t="shared" si="16"/>
        <v>166</v>
      </c>
      <c r="H55" s="177">
        <f t="shared" si="16"/>
        <v>166</v>
      </c>
      <c r="I55" s="177">
        <f t="shared" si="16"/>
        <v>0</v>
      </c>
      <c r="J55" s="174">
        <f t="shared" si="6"/>
        <v>0.9880952380952381</v>
      </c>
    </row>
    <row r="56" spans="1:10" s="182" customFormat="1" ht="38.25">
      <c r="A56" s="280"/>
      <c r="B56" s="171"/>
      <c r="C56" s="192" t="s">
        <v>248</v>
      </c>
      <c r="D56" s="177">
        <f>SUM(E56:F56)</f>
        <v>168</v>
      </c>
      <c r="E56" s="177">
        <v>168</v>
      </c>
      <c r="F56" s="177">
        <v>0</v>
      </c>
      <c r="G56" s="177">
        <f>SUM(H56:I56)</f>
        <v>166</v>
      </c>
      <c r="H56" s="177">
        <v>166</v>
      </c>
      <c r="I56" s="177">
        <v>0</v>
      </c>
      <c r="J56" s="174">
        <f t="shared" si="6"/>
        <v>0.9880952380952381</v>
      </c>
    </row>
    <row r="57" spans="1:10" s="170" customFormat="1" ht="25.5">
      <c r="A57" s="166" t="s">
        <v>129</v>
      </c>
      <c r="B57" s="166"/>
      <c r="C57" s="186" t="s">
        <v>250</v>
      </c>
      <c r="D57" s="168">
        <f aca="true" t="shared" si="17" ref="D57:I57">SUM(D58)</f>
        <v>20086</v>
      </c>
      <c r="E57" s="168">
        <f t="shared" si="17"/>
        <v>1816</v>
      </c>
      <c r="F57" s="168">
        <f t="shared" si="17"/>
        <v>18270</v>
      </c>
      <c r="G57" s="168">
        <f t="shared" si="17"/>
        <v>20086</v>
      </c>
      <c r="H57" s="168">
        <f t="shared" si="17"/>
        <v>1816</v>
      </c>
      <c r="I57" s="168">
        <f t="shared" si="17"/>
        <v>18270</v>
      </c>
      <c r="J57" s="169">
        <f t="shared" si="6"/>
        <v>1</v>
      </c>
    </row>
    <row r="58" spans="1:10" s="182" customFormat="1" ht="15">
      <c r="A58" s="270"/>
      <c r="B58" s="171" t="s">
        <v>130</v>
      </c>
      <c r="C58" s="180" t="s">
        <v>251</v>
      </c>
      <c r="D58" s="173">
        <f aca="true" t="shared" si="18" ref="D58:I58">SUM(D59:D60)</f>
        <v>20086</v>
      </c>
      <c r="E58" s="173">
        <f t="shared" si="18"/>
        <v>1816</v>
      </c>
      <c r="F58" s="173">
        <f t="shared" si="18"/>
        <v>18270</v>
      </c>
      <c r="G58" s="173">
        <f t="shared" si="18"/>
        <v>20086</v>
      </c>
      <c r="H58" s="173">
        <f t="shared" si="18"/>
        <v>1816</v>
      </c>
      <c r="I58" s="173">
        <f t="shared" si="18"/>
        <v>18270</v>
      </c>
      <c r="J58" s="174">
        <f t="shared" si="6"/>
        <v>1</v>
      </c>
    </row>
    <row r="59" spans="1:10" s="179" customFormat="1" ht="63.75">
      <c r="A59" s="271"/>
      <c r="B59" s="273"/>
      <c r="C59" s="176" t="s">
        <v>252</v>
      </c>
      <c r="D59" s="177">
        <f>SUM(E59:F59)</f>
        <v>18270</v>
      </c>
      <c r="E59" s="177">
        <v>0</v>
      </c>
      <c r="F59" s="177">
        <v>18270</v>
      </c>
      <c r="G59" s="177">
        <f>SUM(H59:I59)</f>
        <v>18270</v>
      </c>
      <c r="H59" s="177">
        <v>0</v>
      </c>
      <c r="I59" s="177">
        <v>18270</v>
      </c>
      <c r="J59" s="174">
        <f t="shared" si="6"/>
        <v>1</v>
      </c>
    </row>
    <row r="60" spans="1:10" s="182" customFormat="1" ht="63.75">
      <c r="A60" s="272"/>
      <c r="B60" s="275"/>
      <c r="C60" s="176" t="s">
        <v>247</v>
      </c>
      <c r="D60" s="177">
        <f>SUM(E60:F60)</f>
        <v>1816</v>
      </c>
      <c r="E60" s="177">
        <v>1816</v>
      </c>
      <c r="F60" s="177">
        <v>0</v>
      </c>
      <c r="G60" s="177">
        <f>SUM(H60:I60)</f>
        <v>1816</v>
      </c>
      <c r="H60" s="177">
        <v>1816</v>
      </c>
      <c r="I60" s="177">
        <v>0</v>
      </c>
      <c r="J60" s="174">
        <f t="shared" si="6"/>
        <v>1</v>
      </c>
    </row>
    <row r="61" spans="1:10" s="193" customFormat="1" ht="14.25">
      <c r="A61" s="166" t="s">
        <v>132</v>
      </c>
      <c r="B61" s="166"/>
      <c r="C61" s="186" t="s">
        <v>253</v>
      </c>
      <c r="D61" s="168">
        <f aca="true" t="shared" si="19" ref="D61:I61">SUM(D62)</f>
        <v>143000</v>
      </c>
      <c r="E61" s="168">
        <f t="shared" si="19"/>
        <v>143000</v>
      </c>
      <c r="F61" s="168">
        <f t="shared" si="19"/>
        <v>0</v>
      </c>
      <c r="G61" s="168">
        <f t="shared" si="19"/>
        <v>1597</v>
      </c>
      <c r="H61" s="168">
        <f t="shared" si="19"/>
        <v>1597</v>
      </c>
      <c r="I61" s="168">
        <f t="shared" si="19"/>
        <v>0</v>
      </c>
      <c r="J61" s="169">
        <f t="shared" si="6"/>
        <v>0.011167832167832167</v>
      </c>
    </row>
    <row r="62" spans="1:10" s="195" customFormat="1" ht="14.25">
      <c r="A62" s="278"/>
      <c r="B62" s="187" t="s">
        <v>133</v>
      </c>
      <c r="C62" s="188" t="s">
        <v>254</v>
      </c>
      <c r="D62" s="189">
        <f aca="true" t="shared" si="20" ref="D62:I62">SUM(D63:D65)</f>
        <v>143000</v>
      </c>
      <c r="E62" s="189">
        <f t="shared" si="20"/>
        <v>143000</v>
      </c>
      <c r="F62" s="189">
        <f t="shared" si="20"/>
        <v>0</v>
      </c>
      <c r="G62" s="189">
        <f t="shared" si="20"/>
        <v>1597</v>
      </c>
      <c r="H62" s="189">
        <f t="shared" si="20"/>
        <v>1597</v>
      </c>
      <c r="I62" s="189">
        <f t="shared" si="20"/>
        <v>0</v>
      </c>
      <c r="J62" s="194">
        <f t="shared" si="6"/>
        <v>0.011167832167832167</v>
      </c>
    </row>
    <row r="63" spans="1:10" s="200" customFormat="1" ht="51">
      <c r="A63" s="279"/>
      <c r="B63" s="282"/>
      <c r="C63" s="196" t="s">
        <v>255</v>
      </c>
      <c r="D63" s="197">
        <f>SUM(E63:F63)</f>
        <v>121550</v>
      </c>
      <c r="E63" s="198">
        <v>121550</v>
      </c>
      <c r="F63" s="198"/>
      <c r="G63" s="197">
        <f>SUM(H63:I63)</f>
        <v>0</v>
      </c>
      <c r="H63" s="198">
        <v>0</v>
      </c>
      <c r="I63" s="198">
        <v>0</v>
      </c>
      <c r="J63" s="199">
        <f t="shared" si="6"/>
        <v>0</v>
      </c>
    </row>
    <row r="64" spans="1:10" s="200" customFormat="1" ht="51">
      <c r="A64" s="279"/>
      <c r="B64" s="283"/>
      <c r="C64" s="196" t="s">
        <v>256</v>
      </c>
      <c r="D64" s="197">
        <f>SUM(E64:F64)</f>
        <v>21450</v>
      </c>
      <c r="E64" s="198">
        <v>21450</v>
      </c>
      <c r="F64" s="198"/>
      <c r="G64" s="197">
        <f>SUM(H64:I64)</f>
        <v>0</v>
      </c>
      <c r="H64" s="198">
        <v>0</v>
      </c>
      <c r="I64" s="198">
        <v>0</v>
      </c>
      <c r="J64" s="199">
        <f t="shared" si="6"/>
        <v>0</v>
      </c>
    </row>
    <row r="65" spans="1:10" s="200" customFormat="1" ht="38.25">
      <c r="A65" s="280"/>
      <c r="B65" s="284"/>
      <c r="C65" s="196" t="s">
        <v>257</v>
      </c>
      <c r="D65" s="197">
        <f>SUM(E65:F65)</f>
        <v>0</v>
      </c>
      <c r="E65" s="197">
        <v>0</v>
      </c>
      <c r="F65" s="197"/>
      <c r="G65" s="197">
        <f>SUM(H65:I65)</f>
        <v>1597</v>
      </c>
      <c r="H65" s="197">
        <v>1597</v>
      </c>
      <c r="I65" s="197">
        <v>0</v>
      </c>
      <c r="J65" s="199"/>
    </row>
    <row r="66" spans="1:10" s="170" customFormat="1" ht="15.75">
      <c r="A66" s="166" t="s">
        <v>134</v>
      </c>
      <c r="B66" s="166"/>
      <c r="C66" s="186" t="s">
        <v>258</v>
      </c>
      <c r="D66" s="168">
        <f aca="true" t="shared" si="21" ref="D66:I66">SUM(D67,D73,D77,D79,D85,D89,D92,D94,)</f>
        <v>93358311</v>
      </c>
      <c r="E66" s="168">
        <f t="shared" si="21"/>
        <v>55627744</v>
      </c>
      <c r="F66" s="168">
        <f t="shared" si="21"/>
        <v>37730567</v>
      </c>
      <c r="G66" s="168">
        <f t="shared" si="21"/>
        <v>92096915</v>
      </c>
      <c r="H66" s="168">
        <f t="shared" si="21"/>
        <v>52119242</v>
      </c>
      <c r="I66" s="168">
        <f t="shared" si="21"/>
        <v>39977673</v>
      </c>
      <c r="J66" s="169">
        <f t="shared" si="6"/>
        <v>0.9864886587333398</v>
      </c>
    </row>
    <row r="67" spans="1:10" s="202" customFormat="1" ht="15">
      <c r="A67" s="278"/>
      <c r="B67" s="187" t="s">
        <v>135</v>
      </c>
      <c r="C67" s="188" t="s">
        <v>259</v>
      </c>
      <c r="D67" s="189">
        <f aca="true" t="shared" si="22" ref="D67:I67">SUM(D68:D72)</f>
        <v>11052950</v>
      </c>
      <c r="E67" s="189">
        <f t="shared" si="22"/>
        <v>0</v>
      </c>
      <c r="F67" s="189">
        <f t="shared" si="22"/>
        <v>11052950</v>
      </c>
      <c r="G67" s="189">
        <f t="shared" si="22"/>
        <v>9773246</v>
      </c>
      <c r="H67" s="189">
        <f t="shared" si="22"/>
        <v>46846</v>
      </c>
      <c r="I67" s="189">
        <f t="shared" si="22"/>
        <v>9726400</v>
      </c>
      <c r="J67" s="201">
        <f t="shared" si="6"/>
        <v>0.8842205926924486</v>
      </c>
    </row>
    <row r="68" spans="1:10" s="204" customFormat="1" ht="38.25">
      <c r="A68" s="279"/>
      <c r="B68" s="285"/>
      <c r="C68" s="192" t="s">
        <v>260</v>
      </c>
      <c r="D68" s="191">
        <f>SUM(E68:F68)</f>
        <v>3759200</v>
      </c>
      <c r="E68" s="191">
        <v>0</v>
      </c>
      <c r="F68" s="191">
        <v>3759200</v>
      </c>
      <c r="G68" s="191">
        <f>SUM(H68:I68)</f>
        <v>3339200</v>
      </c>
      <c r="H68" s="191">
        <v>0</v>
      </c>
      <c r="I68" s="191">
        <v>3339200</v>
      </c>
      <c r="J68" s="203">
        <f t="shared" si="6"/>
        <v>0.8882741008725261</v>
      </c>
    </row>
    <row r="69" spans="1:10" s="204" customFormat="1" ht="25.5">
      <c r="A69" s="279"/>
      <c r="B69" s="286"/>
      <c r="C69" s="192" t="s">
        <v>261</v>
      </c>
      <c r="D69" s="191">
        <f>SUM(E69:F69)</f>
        <v>7293750</v>
      </c>
      <c r="E69" s="191">
        <v>0</v>
      </c>
      <c r="F69" s="191">
        <v>7293750</v>
      </c>
      <c r="G69" s="191">
        <f>SUM(H69:I69)</f>
        <v>6387200</v>
      </c>
      <c r="H69" s="191">
        <v>0</v>
      </c>
      <c r="I69" s="191">
        <v>6387200</v>
      </c>
      <c r="J69" s="203">
        <f t="shared" si="6"/>
        <v>0.8757086546700943</v>
      </c>
    </row>
    <row r="70" spans="1:10" s="204" customFormat="1" ht="25.5">
      <c r="A70" s="279"/>
      <c r="B70" s="286"/>
      <c r="C70" s="192" t="s">
        <v>262</v>
      </c>
      <c r="D70" s="191">
        <f>SUM(E70:F70)</f>
        <v>0</v>
      </c>
      <c r="E70" s="191">
        <v>0</v>
      </c>
      <c r="F70" s="191">
        <v>0</v>
      </c>
      <c r="G70" s="191">
        <f>SUM(H70:I70)</f>
        <v>1551</v>
      </c>
      <c r="H70" s="191">
        <v>1551</v>
      </c>
      <c r="I70" s="191">
        <v>0</v>
      </c>
      <c r="J70" s="203"/>
    </row>
    <row r="71" spans="1:10" s="204" customFormat="1" ht="25.5">
      <c r="A71" s="279"/>
      <c r="B71" s="286"/>
      <c r="C71" s="192" t="s">
        <v>263</v>
      </c>
      <c r="D71" s="191">
        <f>SUM(E71:F71)</f>
        <v>0</v>
      </c>
      <c r="E71" s="191">
        <v>0</v>
      </c>
      <c r="F71" s="191">
        <v>0</v>
      </c>
      <c r="G71" s="191">
        <f>SUM(H71:I71)</f>
        <v>19520</v>
      </c>
      <c r="H71" s="191">
        <v>19520</v>
      </c>
      <c r="I71" s="191">
        <v>0</v>
      </c>
      <c r="J71" s="203"/>
    </row>
    <row r="72" spans="1:10" s="204" customFormat="1" ht="25.5">
      <c r="A72" s="279"/>
      <c r="B72" s="287"/>
      <c r="C72" s="192" t="s">
        <v>264</v>
      </c>
      <c r="D72" s="191">
        <f>SUM(E72:F72)</f>
        <v>0</v>
      </c>
      <c r="E72" s="191">
        <v>0</v>
      </c>
      <c r="F72" s="191">
        <v>0</v>
      </c>
      <c r="G72" s="191">
        <f>SUM(H72:I72)</f>
        <v>25775</v>
      </c>
      <c r="H72" s="191">
        <v>25775</v>
      </c>
      <c r="I72" s="191">
        <v>0</v>
      </c>
      <c r="J72" s="203"/>
    </row>
    <row r="73" spans="1:10" s="202" customFormat="1" ht="15">
      <c r="A73" s="279"/>
      <c r="B73" s="187" t="s">
        <v>137</v>
      </c>
      <c r="C73" s="188" t="s">
        <v>60</v>
      </c>
      <c r="D73" s="189">
        <f aca="true" t="shared" si="23" ref="D73:I73">SUM(D74:D76)</f>
        <v>50412782</v>
      </c>
      <c r="E73" s="189">
        <f t="shared" si="23"/>
        <v>50412782</v>
      </c>
      <c r="F73" s="189">
        <f t="shared" si="23"/>
        <v>0</v>
      </c>
      <c r="G73" s="189">
        <f t="shared" si="23"/>
        <v>46115925</v>
      </c>
      <c r="H73" s="189">
        <f t="shared" si="23"/>
        <v>46115925</v>
      </c>
      <c r="I73" s="189">
        <f t="shared" si="23"/>
        <v>0</v>
      </c>
      <c r="J73" s="201">
        <f aca="true" t="shared" si="24" ref="J73:J84">G73/D73</f>
        <v>0.9147665169519905</v>
      </c>
    </row>
    <row r="74" spans="1:10" s="202" customFormat="1" ht="38.25">
      <c r="A74" s="279"/>
      <c r="B74" s="278"/>
      <c r="C74" s="192" t="s">
        <v>227</v>
      </c>
      <c r="D74" s="191">
        <f>SUM(E74:F74)</f>
        <v>50402000</v>
      </c>
      <c r="E74" s="191">
        <v>50402000</v>
      </c>
      <c r="F74" s="191">
        <v>0</v>
      </c>
      <c r="G74" s="191">
        <f>SUM(H74:I74)</f>
        <v>46101860</v>
      </c>
      <c r="H74" s="191">
        <v>46101860</v>
      </c>
      <c r="I74" s="191">
        <v>0</v>
      </c>
      <c r="J74" s="203">
        <f t="shared" si="24"/>
        <v>0.914683147494147</v>
      </c>
    </row>
    <row r="75" spans="1:10" s="202" customFormat="1" ht="25.5">
      <c r="A75" s="279"/>
      <c r="B75" s="279"/>
      <c r="C75" s="205" t="s">
        <v>265</v>
      </c>
      <c r="D75" s="191">
        <f>SUM(E75:F75)</f>
        <v>9853</v>
      </c>
      <c r="E75" s="191">
        <v>9853</v>
      </c>
      <c r="F75" s="191">
        <v>0</v>
      </c>
      <c r="G75" s="191">
        <f>SUM(H75:I75)</f>
        <v>12933</v>
      </c>
      <c r="H75" s="191">
        <v>12933</v>
      </c>
      <c r="I75" s="191">
        <v>0</v>
      </c>
      <c r="J75" s="203">
        <f t="shared" si="24"/>
        <v>1.3125951486856795</v>
      </c>
    </row>
    <row r="76" spans="1:10" s="202" customFormat="1" ht="57" customHeight="1">
      <c r="A76" s="279"/>
      <c r="B76" s="280"/>
      <c r="C76" s="205" t="s">
        <v>266</v>
      </c>
      <c r="D76" s="191">
        <f>SUM(E76:F76)</f>
        <v>929</v>
      </c>
      <c r="E76" s="191">
        <v>929</v>
      </c>
      <c r="F76" s="191">
        <v>0</v>
      </c>
      <c r="G76" s="191">
        <f>SUM(H76:I76)</f>
        <v>1132</v>
      </c>
      <c r="H76" s="191">
        <v>1132</v>
      </c>
      <c r="I76" s="191">
        <v>0</v>
      </c>
      <c r="J76" s="203">
        <f t="shared" si="24"/>
        <v>1.218514531754575</v>
      </c>
    </row>
    <row r="77" spans="1:10" s="202" customFormat="1" ht="15">
      <c r="A77" s="279"/>
      <c r="B77" s="187" t="s">
        <v>138</v>
      </c>
      <c r="C77" s="188" t="s">
        <v>267</v>
      </c>
      <c r="D77" s="189">
        <f aca="true" t="shared" si="25" ref="D77:I77">SUM(D78)</f>
        <v>150000</v>
      </c>
      <c r="E77" s="189">
        <f t="shared" si="25"/>
        <v>150000</v>
      </c>
      <c r="F77" s="189">
        <f t="shared" si="25"/>
        <v>0</v>
      </c>
      <c r="G77" s="189">
        <f t="shared" si="25"/>
        <v>307231</v>
      </c>
      <c r="H77" s="189">
        <f t="shared" si="25"/>
        <v>307231</v>
      </c>
      <c r="I77" s="189">
        <f t="shared" si="25"/>
        <v>0</v>
      </c>
      <c r="J77" s="201">
        <f t="shared" si="24"/>
        <v>2.0482066666666667</v>
      </c>
    </row>
    <row r="78" spans="1:10" s="204" customFormat="1" ht="38.25">
      <c r="A78" s="279"/>
      <c r="B78" s="206"/>
      <c r="C78" s="192" t="s">
        <v>268</v>
      </c>
      <c r="D78" s="191">
        <f>SUM(E78:F78)</f>
        <v>150000</v>
      </c>
      <c r="E78" s="191">
        <v>150000</v>
      </c>
      <c r="F78" s="191">
        <v>0</v>
      </c>
      <c r="G78" s="191">
        <f>SUM(H78:I78)</f>
        <v>307231</v>
      </c>
      <c r="H78" s="191">
        <v>307231</v>
      </c>
      <c r="I78" s="191">
        <v>0</v>
      </c>
      <c r="J78" s="203">
        <f t="shared" si="24"/>
        <v>2.0482066666666667</v>
      </c>
    </row>
    <row r="79" spans="1:10" s="182" customFormat="1" ht="15">
      <c r="A79" s="279"/>
      <c r="B79" s="171" t="s">
        <v>139</v>
      </c>
      <c r="C79" s="180" t="s">
        <v>24</v>
      </c>
      <c r="D79" s="173">
        <f aca="true" t="shared" si="26" ref="D79:I79">SUM(D80:D84)</f>
        <v>25319145</v>
      </c>
      <c r="E79" s="173">
        <f t="shared" si="26"/>
        <v>189000</v>
      </c>
      <c r="F79" s="173">
        <f t="shared" si="26"/>
        <v>25130145</v>
      </c>
      <c r="G79" s="173">
        <f t="shared" si="26"/>
        <v>29469882</v>
      </c>
      <c r="H79" s="173">
        <f t="shared" si="26"/>
        <v>766080</v>
      </c>
      <c r="I79" s="173">
        <f t="shared" si="26"/>
        <v>28703802</v>
      </c>
      <c r="J79" s="181">
        <f t="shared" si="24"/>
        <v>1.1639366969145286</v>
      </c>
    </row>
    <row r="80" spans="1:10" s="179" customFormat="1" ht="25.5">
      <c r="A80" s="279"/>
      <c r="B80" s="273"/>
      <c r="C80" s="176" t="s">
        <v>269</v>
      </c>
      <c r="D80" s="177">
        <f>SUM(E80:F80)</f>
        <v>9000</v>
      </c>
      <c r="E80" s="177">
        <v>9000</v>
      </c>
      <c r="F80" s="177">
        <v>0</v>
      </c>
      <c r="G80" s="177">
        <f>SUM(H80:I80)</f>
        <v>623605</v>
      </c>
      <c r="H80" s="177">
        <v>586080</v>
      </c>
      <c r="I80" s="177">
        <v>37525</v>
      </c>
      <c r="J80" s="174">
        <f t="shared" si="24"/>
        <v>69.28944444444444</v>
      </c>
    </row>
    <row r="81" spans="1:10" s="179" customFormat="1" ht="25.5">
      <c r="A81" s="279"/>
      <c r="B81" s="274"/>
      <c r="C81" s="176" t="s">
        <v>270</v>
      </c>
      <c r="D81" s="177">
        <f>SUM(E81:F81)</f>
        <v>100000</v>
      </c>
      <c r="E81" s="177">
        <v>100000</v>
      </c>
      <c r="F81" s="177">
        <v>0</v>
      </c>
      <c r="G81" s="177">
        <f>SUM(H81:I81)</f>
        <v>100000</v>
      </c>
      <c r="H81" s="177">
        <v>100000</v>
      </c>
      <c r="I81" s="177">
        <v>0</v>
      </c>
      <c r="J81" s="174">
        <f t="shared" si="24"/>
        <v>1</v>
      </c>
    </row>
    <row r="82" spans="1:10" s="179" customFormat="1" ht="38.25">
      <c r="A82" s="279"/>
      <c r="B82" s="274"/>
      <c r="C82" s="176" t="s">
        <v>271</v>
      </c>
      <c r="D82" s="191">
        <f>SUM(E82:F82)</f>
        <v>21383658</v>
      </c>
      <c r="E82" s="191">
        <v>0</v>
      </c>
      <c r="F82" s="191">
        <v>21383658</v>
      </c>
      <c r="G82" s="191">
        <f>SUM(H82:I82)</f>
        <v>9691873</v>
      </c>
      <c r="H82" s="191">
        <v>0</v>
      </c>
      <c r="I82" s="191">
        <v>9691873</v>
      </c>
      <c r="J82" s="174">
        <f t="shared" si="24"/>
        <v>0.45323737407322917</v>
      </c>
    </row>
    <row r="83" spans="1:10" s="179" customFormat="1" ht="51">
      <c r="A83" s="279"/>
      <c r="B83" s="274"/>
      <c r="C83" s="176" t="s">
        <v>272</v>
      </c>
      <c r="D83" s="191">
        <f>SUM(E83:F83)</f>
        <v>0</v>
      </c>
      <c r="E83" s="191">
        <v>0</v>
      </c>
      <c r="F83" s="191">
        <v>0</v>
      </c>
      <c r="G83" s="191">
        <f>SUM(H83:I83)</f>
        <v>15421218</v>
      </c>
      <c r="H83" s="191">
        <v>0</v>
      </c>
      <c r="I83" s="191">
        <v>15421218</v>
      </c>
      <c r="J83" s="174"/>
    </row>
    <row r="84" spans="1:10" s="182" customFormat="1" ht="38.25">
      <c r="A84" s="279"/>
      <c r="B84" s="275"/>
      <c r="C84" s="178" t="s">
        <v>273</v>
      </c>
      <c r="D84" s="177">
        <f>SUM(E84:F84)</f>
        <v>3826487</v>
      </c>
      <c r="E84" s="177">
        <v>80000</v>
      </c>
      <c r="F84" s="177">
        <v>3746487</v>
      </c>
      <c r="G84" s="177">
        <f>SUM(H84:I84)</f>
        <v>3633186</v>
      </c>
      <c r="H84" s="177">
        <v>80000</v>
      </c>
      <c r="I84" s="177">
        <v>3553186</v>
      </c>
      <c r="J84" s="174">
        <f t="shared" si="24"/>
        <v>0.9494834295791413</v>
      </c>
    </row>
    <row r="85" spans="1:10" s="182" customFormat="1" ht="15">
      <c r="A85" s="279"/>
      <c r="B85" s="171" t="s">
        <v>140</v>
      </c>
      <c r="C85" s="180" t="s">
        <v>274</v>
      </c>
      <c r="D85" s="173">
        <f aca="true" t="shared" si="27" ref="D85:I85">SUM(D86:D88)</f>
        <v>3994</v>
      </c>
      <c r="E85" s="173">
        <f t="shared" si="27"/>
        <v>386</v>
      </c>
      <c r="F85" s="173">
        <f t="shared" si="27"/>
        <v>3608</v>
      </c>
      <c r="G85" s="173">
        <f t="shared" si="27"/>
        <v>3996</v>
      </c>
      <c r="H85" s="173">
        <f t="shared" si="27"/>
        <v>389</v>
      </c>
      <c r="I85" s="173">
        <f t="shared" si="27"/>
        <v>3607</v>
      </c>
      <c r="J85" s="181">
        <f>G85/D85</f>
        <v>1.0005007511266901</v>
      </c>
    </row>
    <row r="86" spans="1:10" s="182" customFormat="1" ht="49.5" customHeight="1">
      <c r="A86" s="279"/>
      <c r="B86" s="270"/>
      <c r="C86" s="205" t="s">
        <v>275</v>
      </c>
      <c r="D86" s="177">
        <f>SUM(E86:F86)</f>
        <v>0</v>
      </c>
      <c r="E86" s="177">
        <v>0</v>
      </c>
      <c r="F86" s="177">
        <v>0</v>
      </c>
      <c r="G86" s="177">
        <f>SUM(H86:I86)</f>
        <v>3</v>
      </c>
      <c r="H86" s="177">
        <v>3</v>
      </c>
      <c r="I86" s="177">
        <v>0</v>
      </c>
      <c r="J86" s="174"/>
    </row>
    <row r="87" spans="1:10" s="182" customFormat="1" ht="63.75">
      <c r="A87" s="279"/>
      <c r="B87" s="271"/>
      <c r="C87" s="176" t="s">
        <v>252</v>
      </c>
      <c r="D87" s="177">
        <f>SUM(E87:F87)</f>
        <v>3608</v>
      </c>
      <c r="E87" s="177">
        <v>0</v>
      </c>
      <c r="F87" s="177">
        <v>3608</v>
      </c>
      <c r="G87" s="177">
        <f>SUM(H87:I87)</f>
        <v>3607</v>
      </c>
      <c r="H87" s="177">
        <v>0</v>
      </c>
      <c r="I87" s="177">
        <v>3607</v>
      </c>
      <c r="J87" s="174">
        <f aca="true" t="shared" si="28" ref="J87:J100">G87/D87</f>
        <v>0.9997228381374723</v>
      </c>
    </row>
    <row r="88" spans="1:10" s="182" customFormat="1" ht="63.75">
      <c r="A88" s="279"/>
      <c r="B88" s="272"/>
      <c r="C88" s="176" t="s">
        <v>247</v>
      </c>
      <c r="D88" s="177">
        <f>SUM(E88:F88)</f>
        <v>386</v>
      </c>
      <c r="E88" s="177">
        <v>386</v>
      </c>
      <c r="F88" s="177">
        <v>0</v>
      </c>
      <c r="G88" s="177">
        <f>SUM(H88:I88)</f>
        <v>386</v>
      </c>
      <c r="H88" s="177">
        <v>386</v>
      </c>
      <c r="I88" s="177">
        <v>0</v>
      </c>
      <c r="J88" s="174">
        <f t="shared" si="28"/>
        <v>1</v>
      </c>
    </row>
    <row r="89" spans="1:10" s="182" customFormat="1" ht="15">
      <c r="A89" s="279"/>
      <c r="B89" s="171" t="s">
        <v>141</v>
      </c>
      <c r="C89" s="180" t="s">
        <v>276</v>
      </c>
      <c r="D89" s="173">
        <f aca="true" t="shared" si="29" ref="D89:I89">SUM(D90,D91)</f>
        <v>18339</v>
      </c>
      <c r="E89" s="173">
        <f t="shared" si="29"/>
        <v>1827</v>
      </c>
      <c r="F89" s="173">
        <f t="shared" si="29"/>
        <v>16512</v>
      </c>
      <c r="G89" s="173">
        <f t="shared" si="29"/>
        <v>18334</v>
      </c>
      <c r="H89" s="173">
        <f t="shared" si="29"/>
        <v>1822</v>
      </c>
      <c r="I89" s="173">
        <f t="shared" si="29"/>
        <v>16512</v>
      </c>
      <c r="J89" s="181">
        <f t="shared" si="28"/>
        <v>0.9997273569987458</v>
      </c>
    </row>
    <row r="90" spans="1:10" s="182" customFormat="1" ht="63.75">
      <c r="A90" s="279"/>
      <c r="B90" s="270"/>
      <c r="C90" s="176" t="s">
        <v>252</v>
      </c>
      <c r="D90" s="177">
        <f>SUM(E90:F90)</f>
        <v>16512</v>
      </c>
      <c r="E90" s="207">
        <v>0</v>
      </c>
      <c r="F90" s="207">
        <v>16512</v>
      </c>
      <c r="G90" s="177">
        <f>SUM(H90:I90)</f>
        <v>16512</v>
      </c>
      <c r="H90" s="207">
        <v>0</v>
      </c>
      <c r="I90" s="207">
        <v>16512</v>
      </c>
      <c r="J90" s="174">
        <f t="shared" si="28"/>
        <v>1</v>
      </c>
    </row>
    <row r="91" spans="1:10" s="179" customFormat="1" ht="63.75">
      <c r="A91" s="279"/>
      <c r="B91" s="272"/>
      <c r="C91" s="176" t="s">
        <v>247</v>
      </c>
      <c r="D91" s="177">
        <f>SUM(E91:F91)</f>
        <v>1827</v>
      </c>
      <c r="E91" s="177">
        <v>1827</v>
      </c>
      <c r="F91" s="177">
        <v>0</v>
      </c>
      <c r="G91" s="177">
        <f>SUM(H91:I91)</f>
        <v>1822</v>
      </c>
      <c r="H91" s="177">
        <v>1822</v>
      </c>
      <c r="I91" s="177">
        <v>0</v>
      </c>
      <c r="J91" s="174">
        <f t="shared" si="28"/>
        <v>0.9972632731253421</v>
      </c>
    </row>
    <row r="92" spans="1:10" s="202" customFormat="1" ht="15">
      <c r="A92" s="279"/>
      <c r="B92" s="187" t="s">
        <v>142</v>
      </c>
      <c r="C92" s="188" t="s">
        <v>57</v>
      </c>
      <c r="D92" s="189">
        <f aca="true" t="shared" si="30" ref="D92:I92">SUM(D93)</f>
        <v>6401101</v>
      </c>
      <c r="E92" s="189">
        <f t="shared" si="30"/>
        <v>4873749</v>
      </c>
      <c r="F92" s="189">
        <f t="shared" si="30"/>
        <v>1527352</v>
      </c>
      <c r="G92" s="189">
        <f t="shared" si="30"/>
        <v>6401101</v>
      </c>
      <c r="H92" s="189">
        <f t="shared" si="30"/>
        <v>4873749</v>
      </c>
      <c r="I92" s="189">
        <f t="shared" si="30"/>
        <v>1527352</v>
      </c>
      <c r="J92" s="201">
        <f t="shared" si="28"/>
        <v>1</v>
      </c>
    </row>
    <row r="93" spans="1:10" s="204" customFormat="1" ht="25.5">
      <c r="A93" s="279"/>
      <c r="B93" s="206"/>
      <c r="C93" s="192" t="s">
        <v>261</v>
      </c>
      <c r="D93" s="191">
        <f>SUM(E93:F93)</f>
        <v>6401101</v>
      </c>
      <c r="E93" s="191">
        <v>4873749</v>
      </c>
      <c r="F93" s="191">
        <v>1527352</v>
      </c>
      <c r="G93" s="191">
        <f>SUM(H93:I93)</f>
        <v>6401101</v>
      </c>
      <c r="H93" s="191">
        <v>4873749</v>
      </c>
      <c r="I93" s="191">
        <v>1527352</v>
      </c>
      <c r="J93" s="203">
        <f t="shared" si="28"/>
        <v>1</v>
      </c>
    </row>
    <row r="94" spans="1:10" s="202" customFormat="1" ht="15">
      <c r="A94" s="279"/>
      <c r="B94" s="187" t="s">
        <v>143</v>
      </c>
      <c r="C94" s="188" t="s">
        <v>63</v>
      </c>
      <c r="D94" s="189">
        <f aca="true" t="shared" si="31" ref="D94:I94">SUM(D95)</f>
        <v>0</v>
      </c>
      <c r="E94" s="189">
        <f t="shared" si="31"/>
        <v>0</v>
      </c>
      <c r="F94" s="189">
        <f t="shared" si="31"/>
        <v>0</v>
      </c>
      <c r="G94" s="189">
        <f t="shared" si="31"/>
        <v>7200</v>
      </c>
      <c r="H94" s="189">
        <f t="shared" si="31"/>
        <v>7200</v>
      </c>
      <c r="I94" s="189">
        <f t="shared" si="31"/>
        <v>0</v>
      </c>
      <c r="J94" s="201"/>
    </row>
    <row r="95" spans="1:10" s="204" customFormat="1" ht="12.75">
      <c r="A95" s="280"/>
      <c r="B95" s="206"/>
      <c r="C95" s="192" t="s">
        <v>277</v>
      </c>
      <c r="D95" s="191">
        <f>SUM(E95:F95)</f>
        <v>0</v>
      </c>
      <c r="E95" s="191">
        <v>0</v>
      </c>
      <c r="F95" s="191">
        <v>0</v>
      </c>
      <c r="G95" s="191">
        <f>SUM(H95:I95)</f>
        <v>7200</v>
      </c>
      <c r="H95" s="191">
        <v>7200</v>
      </c>
      <c r="I95" s="191">
        <v>0</v>
      </c>
      <c r="J95" s="203"/>
    </row>
    <row r="96" spans="1:10" s="170" customFormat="1" ht="15.75">
      <c r="A96" s="166" t="s">
        <v>146</v>
      </c>
      <c r="B96" s="166"/>
      <c r="C96" s="186" t="s">
        <v>278</v>
      </c>
      <c r="D96" s="168">
        <f aca="true" t="shared" si="32" ref="D96:I96">SUM(D97)</f>
        <v>3300235</v>
      </c>
      <c r="E96" s="168">
        <f t="shared" si="32"/>
        <v>900235</v>
      </c>
      <c r="F96" s="168">
        <f t="shared" si="32"/>
        <v>2400000</v>
      </c>
      <c r="G96" s="168">
        <f t="shared" si="32"/>
        <v>4091602</v>
      </c>
      <c r="H96" s="168">
        <f t="shared" si="32"/>
        <v>1612728</v>
      </c>
      <c r="I96" s="168">
        <f t="shared" si="32"/>
        <v>2478874</v>
      </c>
      <c r="J96" s="169">
        <f t="shared" si="28"/>
        <v>1.2397911057848912</v>
      </c>
    </row>
    <row r="97" spans="1:10" s="182" customFormat="1" ht="15">
      <c r="A97" s="270"/>
      <c r="B97" s="171" t="s">
        <v>147</v>
      </c>
      <c r="C97" s="180" t="s">
        <v>279</v>
      </c>
      <c r="D97" s="173">
        <f aca="true" t="shared" si="33" ref="D97:I97">SUM(D98:D104)</f>
        <v>3300235</v>
      </c>
      <c r="E97" s="173">
        <f t="shared" si="33"/>
        <v>900235</v>
      </c>
      <c r="F97" s="173">
        <f t="shared" si="33"/>
        <v>2400000</v>
      </c>
      <c r="G97" s="173">
        <f t="shared" si="33"/>
        <v>4091602</v>
      </c>
      <c r="H97" s="173">
        <f t="shared" si="33"/>
        <v>1612728</v>
      </c>
      <c r="I97" s="173">
        <f t="shared" si="33"/>
        <v>2478874</v>
      </c>
      <c r="J97" s="181">
        <f t="shared" si="28"/>
        <v>1.2397911057848912</v>
      </c>
    </row>
    <row r="98" spans="1:10" s="179" customFormat="1" ht="12.75">
      <c r="A98" s="271"/>
      <c r="B98" s="273"/>
      <c r="C98" s="176" t="s">
        <v>280</v>
      </c>
      <c r="D98" s="177">
        <f aca="true" t="shared" si="34" ref="D98:D103">SUM(E98:F98)</f>
        <v>250000</v>
      </c>
      <c r="E98" s="177">
        <v>250000</v>
      </c>
      <c r="F98" s="177">
        <v>0</v>
      </c>
      <c r="G98" s="177">
        <f aca="true" t="shared" si="35" ref="G98:G104">SUM(H98:I98)</f>
        <v>270457</v>
      </c>
      <c r="H98" s="191">
        <v>270457</v>
      </c>
      <c r="I98" s="177">
        <v>0</v>
      </c>
      <c r="J98" s="174">
        <f t="shared" si="28"/>
        <v>1.081828</v>
      </c>
    </row>
    <row r="99" spans="1:10" s="179" customFormat="1" ht="25.5">
      <c r="A99" s="271"/>
      <c r="B99" s="274"/>
      <c r="C99" s="208" t="s">
        <v>281</v>
      </c>
      <c r="D99" s="177">
        <f t="shared" si="34"/>
        <v>202000</v>
      </c>
      <c r="E99" s="177">
        <v>202000</v>
      </c>
      <c r="F99" s="177">
        <v>0</v>
      </c>
      <c r="G99" s="177">
        <f t="shared" si="35"/>
        <v>191233</v>
      </c>
      <c r="H99" s="177">
        <v>191233</v>
      </c>
      <c r="I99" s="177">
        <v>0</v>
      </c>
      <c r="J99" s="174">
        <f t="shared" si="28"/>
        <v>0.9466980198019802</v>
      </c>
    </row>
    <row r="100" spans="1:10" s="179" customFormat="1" ht="25.5">
      <c r="A100" s="271"/>
      <c r="B100" s="274"/>
      <c r="C100" s="176" t="s">
        <v>282</v>
      </c>
      <c r="D100" s="177">
        <f t="shared" si="34"/>
        <v>2400000</v>
      </c>
      <c r="E100" s="177">
        <v>0</v>
      </c>
      <c r="F100" s="177">
        <v>2400000</v>
      </c>
      <c r="G100" s="177">
        <f t="shared" si="35"/>
        <v>2478874</v>
      </c>
      <c r="H100" s="177">
        <v>0</v>
      </c>
      <c r="I100" s="177">
        <v>2478874</v>
      </c>
      <c r="J100" s="174">
        <f t="shared" si="28"/>
        <v>1.0328641666666667</v>
      </c>
    </row>
    <row r="101" spans="1:10" s="179" customFormat="1" ht="12.75">
      <c r="A101" s="271"/>
      <c r="B101" s="274"/>
      <c r="C101" s="208" t="s">
        <v>283</v>
      </c>
      <c r="D101" s="177">
        <f t="shared" si="34"/>
        <v>0</v>
      </c>
      <c r="E101" s="177">
        <v>0</v>
      </c>
      <c r="F101" s="177">
        <v>0</v>
      </c>
      <c r="G101" s="177">
        <f t="shared" si="35"/>
        <v>289</v>
      </c>
      <c r="H101" s="177">
        <v>289</v>
      </c>
      <c r="I101" s="177">
        <v>0</v>
      </c>
      <c r="J101" s="174"/>
    </row>
    <row r="102" spans="1:10" s="179" customFormat="1" ht="38.25">
      <c r="A102" s="271"/>
      <c r="B102" s="274"/>
      <c r="C102" s="208" t="s">
        <v>284</v>
      </c>
      <c r="D102" s="177">
        <f t="shared" si="34"/>
        <v>5700</v>
      </c>
      <c r="E102" s="177">
        <v>5700</v>
      </c>
      <c r="F102" s="177">
        <v>0</v>
      </c>
      <c r="G102" s="177">
        <f t="shared" si="35"/>
        <v>14380</v>
      </c>
      <c r="H102" s="177">
        <v>14380</v>
      </c>
      <c r="I102" s="177">
        <v>0</v>
      </c>
      <c r="J102" s="174">
        <f aca="true" t="shared" si="36" ref="J102:J109">G102/D102</f>
        <v>2.5228070175438595</v>
      </c>
    </row>
    <row r="103" spans="1:10" s="179" customFormat="1" ht="25.5">
      <c r="A103" s="271"/>
      <c r="B103" s="274"/>
      <c r="C103" s="208" t="s">
        <v>285</v>
      </c>
      <c r="D103" s="177">
        <f t="shared" si="34"/>
        <v>427064</v>
      </c>
      <c r="E103" s="177">
        <v>427064</v>
      </c>
      <c r="F103" s="177">
        <v>0</v>
      </c>
      <c r="G103" s="177">
        <f t="shared" si="35"/>
        <v>0</v>
      </c>
      <c r="H103" s="177">
        <v>0</v>
      </c>
      <c r="I103" s="177">
        <v>0</v>
      </c>
      <c r="J103" s="174">
        <f t="shared" si="36"/>
        <v>0</v>
      </c>
    </row>
    <row r="104" spans="1:10" s="179" customFormat="1" ht="63.75">
      <c r="A104" s="272"/>
      <c r="B104" s="275"/>
      <c r="C104" s="208" t="s">
        <v>286</v>
      </c>
      <c r="D104" s="177">
        <v>15471</v>
      </c>
      <c r="E104" s="177">
        <v>15471</v>
      </c>
      <c r="F104" s="177">
        <v>0</v>
      </c>
      <c r="G104" s="177">
        <f t="shared" si="35"/>
        <v>1136369</v>
      </c>
      <c r="H104" s="177">
        <v>1136369</v>
      </c>
      <c r="I104" s="177">
        <v>0</v>
      </c>
      <c r="J104" s="174">
        <f t="shared" si="36"/>
        <v>73.45155452136255</v>
      </c>
    </row>
    <row r="105" spans="1:10" s="170" customFormat="1" ht="15.75">
      <c r="A105" s="166" t="s">
        <v>42</v>
      </c>
      <c r="B105" s="166"/>
      <c r="C105" s="186" t="s">
        <v>287</v>
      </c>
      <c r="D105" s="168">
        <f aca="true" t="shared" si="37" ref="D105:I105">SUM(D106,D108,D111,D113,D115,)</f>
        <v>2009000</v>
      </c>
      <c r="E105" s="168">
        <f t="shared" si="37"/>
        <v>2009000</v>
      </c>
      <c r="F105" s="168">
        <f t="shared" si="37"/>
        <v>0</v>
      </c>
      <c r="G105" s="168">
        <f t="shared" si="37"/>
        <v>2044399</v>
      </c>
      <c r="H105" s="168">
        <f t="shared" si="37"/>
        <v>2044399</v>
      </c>
      <c r="I105" s="168">
        <f t="shared" si="37"/>
        <v>0</v>
      </c>
      <c r="J105" s="169">
        <f t="shared" si="36"/>
        <v>1.0176202090592334</v>
      </c>
    </row>
    <row r="106" spans="1:10" s="182" customFormat="1" ht="15">
      <c r="A106" s="270"/>
      <c r="B106" s="171" t="s">
        <v>148</v>
      </c>
      <c r="C106" s="180" t="s">
        <v>25</v>
      </c>
      <c r="D106" s="173">
        <f aca="true" t="shared" si="38" ref="D106:I106">SUM(D107)</f>
        <v>300000</v>
      </c>
      <c r="E106" s="173">
        <f t="shared" si="38"/>
        <v>300000</v>
      </c>
      <c r="F106" s="173">
        <f t="shared" si="38"/>
        <v>0</v>
      </c>
      <c r="G106" s="173">
        <f t="shared" si="38"/>
        <v>333238</v>
      </c>
      <c r="H106" s="173">
        <f t="shared" si="38"/>
        <v>333238</v>
      </c>
      <c r="I106" s="173">
        <f t="shared" si="38"/>
        <v>0</v>
      </c>
      <c r="J106" s="181">
        <f t="shared" si="36"/>
        <v>1.1107933333333333</v>
      </c>
    </row>
    <row r="107" spans="1:10" s="179" customFormat="1" ht="25.5">
      <c r="A107" s="271"/>
      <c r="B107" s="183"/>
      <c r="C107" s="208" t="s">
        <v>288</v>
      </c>
      <c r="D107" s="177">
        <f>SUM(E107:F107)</f>
        <v>300000</v>
      </c>
      <c r="E107" s="177">
        <v>300000</v>
      </c>
      <c r="F107" s="177">
        <v>0</v>
      </c>
      <c r="G107" s="177">
        <f>SUM(H107:I107)</f>
        <v>333238</v>
      </c>
      <c r="H107" s="177">
        <v>333238</v>
      </c>
      <c r="I107" s="177">
        <v>0</v>
      </c>
      <c r="J107" s="174">
        <f t="shared" si="36"/>
        <v>1.1107933333333333</v>
      </c>
    </row>
    <row r="108" spans="1:10" s="182" customFormat="1" ht="15">
      <c r="A108" s="271"/>
      <c r="B108" s="171" t="s">
        <v>149</v>
      </c>
      <c r="C108" s="180" t="s">
        <v>61</v>
      </c>
      <c r="D108" s="173">
        <f aca="true" t="shared" si="39" ref="D108:I108">SUM(D109:D110)</f>
        <v>249000</v>
      </c>
      <c r="E108" s="173">
        <f t="shared" si="39"/>
        <v>249000</v>
      </c>
      <c r="F108" s="173">
        <f t="shared" si="39"/>
        <v>0</v>
      </c>
      <c r="G108" s="173">
        <f t="shared" si="39"/>
        <v>251169</v>
      </c>
      <c r="H108" s="173">
        <f t="shared" si="39"/>
        <v>251169</v>
      </c>
      <c r="I108" s="173">
        <f t="shared" si="39"/>
        <v>0</v>
      </c>
      <c r="J108" s="181">
        <f t="shared" si="36"/>
        <v>1.008710843373494</v>
      </c>
    </row>
    <row r="109" spans="1:10" s="179" customFormat="1" ht="38.25">
      <c r="A109" s="271"/>
      <c r="B109" s="273"/>
      <c r="C109" s="10" t="s">
        <v>289</v>
      </c>
      <c r="D109" s="177">
        <f>SUM(E109:F109)</f>
        <v>249000</v>
      </c>
      <c r="E109" s="177">
        <v>249000</v>
      </c>
      <c r="F109" s="177">
        <v>0</v>
      </c>
      <c r="G109" s="177">
        <f>SUM(H109:I109)</f>
        <v>248644</v>
      </c>
      <c r="H109" s="177">
        <v>248644</v>
      </c>
      <c r="I109" s="177">
        <v>0</v>
      </c>
      <c r="J109" s="174">
        <f t="shared" si="36"/>
        <v>0.998570281124498</v>
      </c>
    </row>
    <row r="110" spans="1:10" s="179" customFormat="1" ht="25.5">
      <c r="A110" s="271"/>
      <c r="B110" s="275"/>
      <c r="C110" s="176" t="s">
        <v>290</v>
      </c>
      <c r="D110" s="177">
        <f>SUM(E110:F110)</f>
        <v>0</v>
      </c>
      <c r="E110" s="177">
        <v>0</v>
      </c>
      <c r="F110" s="177">
        <v>0</v>
      </c>
      <c r="G110" s="177">
        <f>SUM(H110:I110)</f>
        <v>2525</v>
      </c>
      <c r="H110" s="177">
        <v>2525</v>
      </c>
      <c r="I110" s="177">
        <v>0</v>
      </c>
      <c r="J110" s="174"/>
    </row>
    <row r="111" spans="1:10" s="193" customFormat="1" ht="14.25">
      <c r="A111" s="271"/>
      <c r="B111" s="171" t="s">
        <v>150</v>
      </c>
      <c r="C111" s="180" t="s">
        <v>291</v>
      </c>
      <c r="D111" s="173">
        <f aca="true" t="shared" si="40" ref="D111:I111">SUM(D112)</f>
        <v>25000</v>
      </c>
      <c r="E111" s="173">
        <f t="shared" si="40"/>
        <v>25000</v>
      </c>
      <c r="F111" s="173">
        <f t="shared" si="40"/>
        <v>0</v>
      </c>
      <c r="G111" s="173">
        <f t="shared" si="40"/>
        <v>25000</v>
      </c>
      <c r="H111" s="173">
        <f t="shared" si="40"/>
        <v>25000</v>
      </c>
      <c r="I111" s="173">
        <f t="shared" si="40"/>
        <v>0</v>
      </c>
      <c r="J111" s="181">
        <f aca="true" t="shared" si="41" ref="J111:J126">G111/D111</f>
        <v>1</v>
      </c>
    </row>
    <row r="112" spans="1:10" s="179" customFormat="1" ht="38.25">
      <c r="A112" s="271"/>
      <c r="B112" s="183"/>
      <c r="C112" s="10" t="s">
        <v>289</v>
      </c>
      <c r="D112" s="177">
        <f>SUM(E112:F112)</f>
        <v>25000</v>
      </c>
      <c r="E112" s="177">
        <v>25000</v>
      </c>
      <c r="F112" s="177">
        <v>0</v>
      </c>
      <c r="G112" s="177">
        <f>SUM(H112:I112)</f>
        <v>25000</v>
      </c>
      <c r="H112" s="177">
        <v>25000</v>
      </c>
      <c r="I112" s="177">
        <v>0</v>
      </c>
      <c r="J112" s="174">
        <f t="shared" si="41"/>
        <v>1</v>
      </c>
    </row>
    <row r="113" spans="1:10" s="204" customFormat="1" ht="12.75">
      <c r="A113" s="271"/>
      <c r="B113" s="187" t="s">
        <v>151</v>
      </c>
      <c r="C113" s="188" t="s">
        <v>57</v>
      </c>
      <c r="D113" s="189">
        <f aca="true" t="shared" si="42" ref="D113:I113">SUM(D114)</f>
        <v>1250000</v>
      </c>
      <c r="E113" s="189">
        <f t="shared" si="42"/>
        <v>1250000</v>
      </c>
      <c r="F113" s="189">
        <f t="shared" si="42"/>
        <v>0</v>
      </c>
      <c r="G113" s="189">
        <f t="shared" si="42"/>
        <v>1250000</v>
      </c>
      <c r="H113" s="189">
        <f t="shared" si="42"/>
        <v>1250000</v>
      </c>
      <c r="I113" s="189">
        <f t="shared" si="42"/>
        <v>0</v>
      </c>
      <c r="J113" s="201">
        <f t="shared" si="41"/>
        <v>1</v>
      </c>
    </row>
    <row r="114" spans="1:10" s="202" customFormat="1" ht="38.25">
      <c r="A114" s="271"/>
      <c r="B114" s="187"/>
      <c r="C114" s="209" t="s">
        <v>289</v>
      </c>
      <c r="D114" s="191">
        <f>SUM(E114:F114)</f>
        <v>1250000</v>
      </c>
      <c r="E114" s="191">
        <v>1250000</v>
      </c>
      <c r="F114" s="191">
        <v>0</v>
      </c>
      <c r="G114" s="191">
        <f>SUM(H114:I114)</f>
        <v>1250000</v>
      </c>
      <c r="H114" s="191">
        <v>1250000</v>
      </c>
      <c r="I114" s="191">
        <v>0</v>
      </c>
      <c r="J114" s="203">
        <f t="shared" si="41"/>
        <v>1</v>
      </c>
    </row>
    <row r="115" spans="1:10" s="202" customFormat="1" ht="15">
      <c r="A115" s="271"/>
      <c r="B115" s="187" t="s">
        <v>152</v>
      </c>
      <c r="C115" s="188" t="s">
        <v>63</v>
      </c>
      <c r="D115" s="189">
        <f aca="true" t="shared" si="43" ref="D115:I115">SUM(D116)</f>
        <v>185000</v>
      </c>
      <c r="E115" s="189">
        <f t="shared" si="43"/>
        <v>185000</v>
      </c>
      <c r="F115" s="189">
        <f t="shared" si="43"/>
        <v>0</v>
      </c>
      <c r="G115" s="189">
        <f t="shared" si="43"/>
        <v>184992</v>
      </c>
      <c r="H115" s="189">
        <f t="shared" si="43"/>
        <v>184992</v>
      </c>
      <c r="I115" s="189">
        <f t="shared" si="43"/>
        <v>0</v>
      </c>
      <c r="J115" s="201">
        <f t="shared" si="41"/>
        <v>0.9999567567567568</v>
      </c>
    </row>
    <row r="116" spans="1:10" s="202" customFormat="1" ht="38.25">
      <c r="A116" s="272"/>
      <c r="B116" s="187"/>
      <c r="C116" s="209" t="s">
        <v>289</v>
      </c>
      <c r="D116" s="191">
        <f>SUM(E116:F116)</f>
        <v>185000</v>
      </c>
      <c r="E116" s="191">
        <v>185000</v>
      </c>
      <c r="F116" s="191">
        <v>0</v>
      </c>
      <c r="G116" s="191">
        <f>SUM(H116:I116)</f>
        <v>184992</v>
      </c>
      <c r="H116" s="191">
        <v>184992</v>
      </c>
      <c r="I116" s="191">
        <v>0</v>
      </c>
      <c r="J116" s="203">
        <f t="shared" si="41"/>
        <v>0.9999567567567568</v>
      </c>
    </row>
    <row r="117" spans="1:10" s="170" customFormat="1" ht="15.75">
      <c r="A117" s="166" t="s">
        <v>155</v>
      </c>
      <c r="B117" s="166"/>
      <c r="C117" s="210" t="s">
        <v>292</v>
      </c>
      <c r="D117" s="168">
        <f aca="true" t="shared" si="44" ref="D117:I117">SUM(D118)</f>
        <v>28184</v>
      </c>
      <c r="E117" s="168">
        <f t="shared" si="44"/>
        <v>28184</v>
      </c>
      <c r="F117" s="168">
        <f t="shared" si="44"/>
        <v>0</v>
      </c>
      <c r="G117" s="168">
        <f t="shared" si="44"/>
        <v>30466</v>
      </c>
      <c r="H117" s="168">
        <f t="shared" si="44"/>
        <v>30466</v>
      </c>
      <c r="I117" s="168">
        <f t="shared" si="44"/>
        <v>0</v>
      </c>
      <c r="J117" s="169">
        <f t="shared" si="41"/>
        <v>1.080967925063866</v>
      </c>
    </row>
    <row r="118" spans="1:10" s="182" customFormat="1" ht="15">
      <c r="A118" s="270"/>
      <c r="B118" s="171" t="s">
        <v>156</v>
      </c>
      <c r="C118" s="211" t="s">
        <v>63</v>
      </c>
      <c r="D118" s="173">
        <f aca="true" t="shared" si="45" ref="D118:I118">SUM(D119:D120)</f>
        <v>28184</v>
      </c>
      <c r="E118" s="173">
        <f t="shared" si="45"/>
        <v>28184</v>
      </c>
      <c r="F118" s="173">
        <f t="shared" si="45"/>
        <v>0</v>
      </c>
      <c r="G118" s="173">
        <f t="shared" si="45"/>
        <v>30466</v>
      </c>
      <c r="H118" s="173">
        <f t="shared" si="45"/>
        <v>30466</v>
      </c>
      <c r="I118" s="173">
        <f t="shared" si="45"/>
        <v>0</v>
      </c>
      <c r="J118" s="181">
        <f t="shared" si="41"/>
        <v>1.080967925063866</v>
      </c>
    </row>
    <row r="119" spans="1:10" s="182" customFormat="1" ht="63.75">
      <c r="A119" s="271"/>
      <c r="B119" s="270"/>
      <c r="C119" s="10" t="s">
        <v>293</v>
      </c>
      <c r="D119" s="177">
        <f>SUM(E119:F119)</f>
        <v>27747</v>
      </c>
      <c r="E119" s="177">
        <v>27747</v>
      </c>
      <c r="F119" s="177">
        <v>0</v>
      </c>
      <c r="G119" s="177">
        <f>SUM(H119:I119)</f>
        <v>29995</v>
      </c>
      <c r="H119" s="177">
        <v>29995</v>
      </c>
      <c r="I119" s="177">
        <v>0</v>
      </c>
      <c r="J119" s="174">
        <f t="shared" si="41"/>
        <v>1.0810177676865969</v>
      </c>
    </row>
    <row r="120" spans="1:10" s="182" customFormat="1" ht="63.75">
      <c r="A120" s="272"/>
      <c r="B120" s="272"/>
      <c r="C120" s="10" t="s">
        <v>294</v>
      </c>
      <c r="D120" s="177">
        <f>SUM(E120:F120)</f>
        <v>437</v>
      </c>
      <c r="E120" s="177">
        <v>437</v>
      </c>
      <c r="F120" s="177">
        <v>0</v>
      </c>
      <c r="G120" s="177">
        <f>SUM(H120:I120)</f>
        <v>471</v>
      </c>
      <c r="H120" s="177">
        <v>471</v>
      </c>
      <c r="I120" s="177">
        <v>0</v>
      </c>
      <c r="J120" s="174">
        <f t="shared" si="41"/>
        <v>1.0778032036613272</v>
      </c>
    </row>
    <row r="121" spans="1:10" s="182" customFormat="1" ht="15">
      <c r="A121" s="212" t="s">
        <v>157</v>
      </c>
      <c r="B121" s="212"/>
      <c r="C121" s="210" t="s">
        <v>295</v>
      </c>
      <c r="D121" s="168">
        <f aca="true" t="shared" si="46" ref="D121:I121">SUM(D122,D125,D128,D136,D139,D142,D148,)</f>
        <v>2943692</v>
      </c>
      <c r="E121" s="168">
        <f t="shared" si="46"/>
        <v>2873692</v>
      </c>
      <c r="F121" s="168">
        <f t="shared" si="46"/>
        <v>70000</v>
      </c>
      <c r="G121" s="168">
        <f t="shared" si="46"/>
        <v>2967865.91</v>
      </c>
      <c r="H121" s="168">
        <f t="shared" si="46"/>
        <v>2900792.91</v>
      </c>
      <c r="I121" s="168">
        <f t="shared" si="46"/>
        <v>67073</v>
      </c>
      <c r="J121" s="169">
        <f t="shared" si="41"/>
        <v>1.008212105750194</v>
      </c>
    </row>
    <row r="122" spans="1:10" s="182" customFormat="1" ht="25.5">
      <c r="A122" s="270"/>
      <c r="B122" s="171" t="s">
        <v>296</v>
      </c>
      <c r="C122" s="211" t="s">
        <v>297</v>
      </c>
      <c r="D122" s="173">
        <f aca="true" t="shared" si="47" ref="D122:I122">SUM(D123:D124)</f>
        <v>996155</v>
      </c>
      <c r="E122" s="173">
        <f t="shared" si="47"/>
        <v>926155</v>
      </c>
      <c r="F122" s="173">
        <f t="shared" si="47"/>
        <v>70000</v>
      </c>
      <c r="G122" s="173">
        <f t="shared" si="47"/>
        <v>913883</v>
      </c>
      <c r="H122" s="173">
        <f t="shared" si="47"/>
        <v>846810</v>
      </c>
      <c r="I122" s="173">
        <f t="shared" si="47"/>
        <v>67073</v>
      </c>
      <c r="J122" s="181">
        <f t="shared" si="41"/>
        <v>0.9174104431539268</v>
      </c>
    </row>
    <row r="123" spans="1:10" s="182" customFormat="1" ht="51">
      <c r="A123" s="271"/>
      <c r="B123" s="270"/>
      <c r="C123" s="10" t="s">
        <v>298</v>
      </c>
      <c r="D123" s="177">
        <f>SUM(E123:F123)</f>
        <v>846731</v>
      </c>
      <c r="E123" s="177">
        <v>787231</v>
      </c>
      <c r="F123" s="177">
        <v>59500</v>
      </c>
      <c r="G123" s="177">
        <f>SUM(H123:I123)</f>
        <v>776799</v>
      </c>
      <c r="H123" s="177">
        <v>719787</v>
      </c>
      <c r="I123" s="177">
        <v>57012</v>
      </c>
      <c r="J123" s="174">
        <f t="shared" si="41"/>
        <v>0.9174094251893459</v>
      </c>
    </row>
    <row r="124" spans="1:10" s="182" customFormat="1" ht="51">
      <c r="A124" s="271"/>
      <c r="B124" s="272"/>
      <c r="C124" s="10" t="s">
        <v>299</v>
      </c>
      <c r="D124" s="177">
        <f>SUM(E124:F124)</f>
        <v>149424</v>
      </c>
      <c r="E124" s="177">
        <v>138924</v>
      </c>
      <c r="F124" s="177">
        <v>10500</v>
      </c>
      <c r="G124" s="177">
        <f>SUM(H124:I124)</f>
        <v>137084</v>
      </c>
      <c r="H124" s="177">
        <v>127023</v>
      </c>
      <c r="I124" s="177">
        <v>10061</v>
      </c>
      <c r="J124" s="174">
        <f t="shared" si="41"/>
        <v>0.9174162115858229</v>
      </c>
    </row>
    <row r="125" spans="1:10" s="202" customFormat="1" ht="15">
      <c r="A125" s="271"/>
      <c r="B125" s="187" t="s">
        <v>158</v>
      </c>
      <c r="C125" s="213" t="s">
        <v>64</v>
      </c>
      <c r="D125" s="189">
        <f aca="true" t="shared" si="48" ref="D125:I125">SUM(D126:D127)</f>
        <v>689000</v>
      </c>
      <c r="E125" s="189">
        <f t="shared" si="48"/>
        <v>689000</v>
      </c>
      <c r="F125" s="189">
        <f t="shared" si="48"/>
        <v>0</v>
      </c>
      <c r="G125" s="189">
        <f t="shared" si="48"/>
        <v>689523</v>
      </c>
      <c r="H125" s="189">
        <f t="shared" si="48"/>
        <v>689523</v>
      </c>
      <c r="I125" s="189">
        <f t="shared" si="48"/>
        <v>0</v>
      </c>
      <c r="J125" s="201">
        <f t="shared" si="41"/>
        <v>1.0007590711175618</v>
      </c>
    </row>
    <row r="126" spans="1:10" s="202" customFormat="1" ht="38.25">
      <c r="A126" s="271"/>
      <c r="B126" s="278"/>
      <c r="C126" s="209" t="s">
        <v>289</v>
      </c>
      <c r="D126" s="191">
        <f>SUM(E126:F126)</f>
        <v>689000</v>
      </c>
      <c r="E126" s="191">
        <v>689000</v>
      </c>
      <c r="F126" s="191">
        <v>0</v>
      </c>
      <c r="G126" s="191">
        <f>SUM(H126:I126)</f>
        <v>689000</v>
      </c>
      <c r="H126" s="191">
        <v>689000</v>
      </c>
      <c r="I126" s="191">
        <v>0</v>
      </c>
      <c r="J126" s="203">
        <f t="shared" si="41"/>
        <v>1</v>
      </c>
    </row>
    <row r="127" spans="1:10" s="202" customFormat="1" ht="38.25">
      <c r="A127" s="271"/>
      <c r="B127" s="280"/>
      <c r="C127" s="209" t="s">
        <v>226</v>
      </c>
      <c r="D127" s="191">
        <f>SUM(E127:F127)</f>
        <v>0</v>
      </c>
      <c r="E127" s="191">
        <v>0</v>
      </c>
      <c r="F127" s="191">
        <v>0</v>
      </c>
      <c r="G127" s="191">
        <f>SUM(H127:I127)</f>
        <v>523</v>
      </c>
      <c r="H127" s="191">
        <v>523</v>
      </c>
      <c r="I127" s="191">
        <v>0</v>
      </c>
      <c r="J127" s="203"/>
    </row>
    <row r="128" spans="1:10" s="170" customFormat="1" ht="15.75">
      <c r="A128" s="271"/>
      <c r="B128" s="214" t="s">
        <v>160</v>
      </c>
      <c r="C128" s="215" t="s">
        <v>300</v>
      </c>
      <c r="D128" s="216">
        <f aca="true" t="shared" si="49" ref="D128:I128">SUM(D129:D135)</f>
        <v>806771</v>
      </c>
      <c r="E128" s="216">
        <f t="shared" si="49"/>
        <v>806771</v>
      </c>
      <c r="F128" s="216">
        <f t="shared" si="49"/>
        <v>0</v>
      </c>
      <c r="G128" s="216">
        <f t="shared" si="49"/>
        <v>954917.91</v>
      </c>
      <c r="H128" s="216">
        <f t="shared" si="49"/>
        <v>954917.91</v>
      </c>
      <c r="I128" s="216">
        <f t="shared" si="49"/>
        <v>0</v>
      </c>
      <c r="J128" s="181">
        <f aca="true" t="shared" si="50" ref="J128:J145">G128/D128</f>
        <v>1.1836294437950794</v>
      </c>
    </row>
    <row r="129" spans="1:10" ht="25.5">
      <c r="A129" s="271"/>
      <c r="B129" s="296"/>
      <c r="C129" s="176" t="s">
        <v>301</v>
      </c>
      <c r="D129" s="217">
        <f aca="true" t="shared" si="51" ref="D129:D135">SUM(E129:F129)</f>
        <v>116000</v>
      </c>
      <c r="E129" s="217">
        <v>116000</v>
      </c>
      <c r="F129" s="218">
        <v>0</v>
      </c>
      <c r="G129" s="217">
        <f aca="true" t="shared" si="52" ref="G129:G135">SUM(H129:I129)</f>
        <v>266097</v>
      </c>
      <c r="H129" s="217">
        <v>266097</v>
      </c>
      <c r="I129" s="165">
        <v>0</v>
      </c>
      <c r="J129" s="174">
        <f t="shared" si="50"/>
        <v>2.2939396551724136</v>
      </c>
    </row>
    <row r="130" spans="1:10" ht="25.5">
      <c r="A130" s="271"/>
      <c r="B130" s="297"/>
      <c r="C130" s="176" t="s">
        <v>302</v>
      </c>
      <c r="D130" s="217">
        <f t="shared" si="51"/>
        <v>62000</v>
      </c>
      <c r="E130" s="217">
        <v>62000</v>
      </c>
      <c r="F130" s="218">
        <v>0</v>
      </c>
      <c r="G130" s="217">
        <f t="shared" si="52"/>
        <v>62000</v>
      </c>
      <c r="H130" s="217">
        <v>62000</v>
      </c>
      <c r="I130" s="217">
        <v>0</v>
      </c>
      <c r="J130" s="174">
        <f t="shared" si="50"/>
        <v>1</v>
      </c>
    </row>
    <row r="131" spans="1:10" ht="38.25">
      <c r="A131" s="271"/>
      <c r="B131" s="297"/>
      <c r="C131" s="176" t="s">
        <v>303</v>
      </c>
      <c r="D131" s="217">
        <f t="shared" si="51"/>
        <v>9804</v>
      </c>
      <c r="E131" s="217">
        <v>9804</v>
      </c>
      <c r="F131" s="218">
        <v>0</v>
      </c>
      <c r="G131" s="217">
        <f t="shared" si="52"/>
        <v>9803</v>
      </c>
      <c r="H131" s="217">
        <v>9803</v>
      </c>
      <c r="I131" s="217">
        <v>0</v>
      </c>
      <c r="J131" s="174">
        <f t="shared" si="50"/>
        <v>0.9998980008159934</v>
      </c>
    </row>
    <row r="132" spans="1:10" ht="63.75">
      <c r="A132" s="271"/>
      <c r="B132" s="297"/>
      <c r="C132" s="185" t="s">
        <v>304</v>
      </c>
      <c r="D132" s="217">
        <f t="shared" si="51"/>
        <v>16430</v>
      </c>
      <c r="E132" s="217">
        <v>16430</v>
      </c>
      <c r="F132" s="218">
        <v>0</v>
      </c>
      <c r="G132" s="217">
        <f t="shared" si="52"/>
        <v>14481</v>
      </c>
      <c r="H132" s="217">
        <v>14481</v>
      </c>
      <c r="I132" s="217">
        <v>0</v>
      </c>
      <c r="J132" s="174">
        <f t="shared" si="50"/>
        <v>0.8813755325623859</v>
      </c>
    </row>
    <row r="133" spans="1:10" ht="38.25">
      <c r="A133" s="271"/>
      <c r="B133" s="297"/>
      <c r="C133" s="185" t="s">
        <v>305</v>
      </c>
      <c r="D133" s="217">
        <f t="shared" si="51"/>
        <v>270780</v>
      </c>
      <c r="E133" s="217">
        <v>270780</v>
      </c>
      <c r="F133" s="218">
        <v>0</v>
      </c>
      <c r="G133" s="217">
        <f t="shared" si="52"/>
        <v>270780</v>
      </c>
      <c r="H133" s="217">
        <v>270780</v>
      </c>
      <c r="I133" s="217">
        <v>0</v>
      </c>
      <c r="J133" s="174">
        <f t="shared" si="50"/>
        <v>1</v>
      </c>
    </row>
    <row r="134" spans="1:10" ht="38.25">
      <c r="A134" s="271"/>
      <c r="B134" s="297"/>
      <c r="C134" s="185" t="s">
        <v>306</v>
      </c>
      <c r="D134" s="217">
        <f t="shared" si="51"/>
        <v>10667</v>
      </c>
      <c r="E134" s="217">
        <v>10667</v>
      </c>
      <c r="F134" s="218">
        <v>0</v>
      </c>
      <c r="G134" s="217">
        <f t="shared" si="52"/>
        <v>10666.91</v>
      </c>
      <c r="H134" s="217">
        <v>10666.91</v>
      </c>
      <c r="I134" s="217">
        <v>0</v>
      </c>
      <c r="J134" s="174">
        <f t="shared" si="50"/>
        <v>0.9999915627636636</v>
      </c>
    </row>
    <row r="135" spans="1:10" ht="51">
      <c r="A135" s="271"/>
      <c r="B135" s="298"/>
      <c r="C135" s="176" t="s">
        <v>307</v>
      </c>
      <c r="D135" s="217">
        <f t="shared" si="51"/>
        <v>321090</v>
      </c>
      <c r="E135" s="217">
        <v>321090</v>
      </c>
      <c r="F135" s="218">
        <v>0</v>
      </c>
      <c r="G135" s="217">
        <f t="shared" si="52"/>
        <v>321090</v>
      </c>
      <c r="H135" s="217">
        <v>321090</v>
      </c>
      <c r="I135" s="217">
        <v>0</v>
      </c>
      <c r="J135" s="174">
        <f t="shared" si="50"/>
        <v>1</v>
      </c>
    </row>
    <row r="136" spans="1:10" s="202" customFormat="1" ht="15">
      <c r="A136" s="271"/>
      <c r="B136" s="219">
        <v>75046</v>
      </c>
      <c r="C136" s="220" t="s">
        <v>65</v>
      </c>
      <c r="D136" s="221">
        <f aca="true" t="shared" si="53" ref="D136:I136">SUM(D137:D138)</f>
        <v>44737</v>
      </c>
      <c r="E136" s="221">
        <f t="shared" si="53"/>
        <v>44737</v>
      </c>
      <c r="F136" s="221">
        <f t="shared" si="53"/>
        <v>0</v>
      </c>
      <c r="G136" s="221">
        <f t="shared" si="53"/>
        <v>39658</v>
      </c>
      <c r="H136" s="221">
        <f t="shared" si="53"/>
        <v>39658</v>
      </c>
      <c r="I136" s="221">
        <f t="shared" si="53"/>
        <v>0</v>
      </c>
      <c r="J136" s="201">
        <f t="shared" si="50"/>
        <v>0.8864698124594854</v>
      </c>
    </row>
    <row r="137" spans="1:10" s="224" customFormat="1" ht="38.25">
      <c r="A137" s="271"/>
      <c r="B137" s="291"/>
      <c r="C137" s="209" t="s">
        <v>289</v>
      </c>
      <c r="D137" s="222">
        <f>SUM(E137:F137)</f>
        <v>40000</v>
      </c>
      <c r="E137" s="222">
        <v>40000</v>
      </c>
      <c r="F137" s="223">
        <v>0</v>
      </c>
      <c r="G137" s="222">
        <f>SUM(H137:I137)</f>
        <v>36988</v>
      </c>
      <c r="H137" s="222">
        <v>36988</v>
      </c>
      <c r="I137" s="222">
        <v>0</v>
      </c>
      <c r="J137" s="203">
        <f t="shared" si="50"/>
        <v>0.9247</v>
      </c>
    </row>
    <row r="138" spans="1:10" s="224" customFormat="1" ht="38.25">
      <c r="A138" s="271"/>
      <c r="B138" s="292"/>
      <c r="C138" s="209" t="s">
        <v>226</v>
      </c>
      <c r="D138" s="222">
        <f>SUM(E138:F138)</f>
        <v>4737</v>
      </c>
      <c r="E138" s="222">
        <v>4737</v>
      </c>
      <c r="F138" s="223">
        <v>0</v>
      </c>
      <c r="G138" s="222">
        <f>SUM(H138:I138)</f>
        <v>2670</v>
      </c>
      <c r="H138" s="222">
        <v>2670</v>
      </c>
      <c r="I138" s="222">
        <v>0</v>
      </c>
      <c r="J138" s="203">
        <f t="shared" si="50"/>
        <v>0.5636478784040532</v>
      </c>
    </row>
    <row r="139" spans="1:10" s="202" customFormat="1" ht="15">
      <c r="A139" s="271"/>
      <c r="B139" s="219">
        <v>75071</v>
      </c>
      <c r="C139" s="220" t="s">
        <v>308</v>
      </c>
      <c r="D139" s="221">
        <f aca="true" t="shared" si="54" ref="D139:I139">SUM(D140:D141)</f>
        <v>78400</v>
      </c>
      <c r="E139" s="221">
        <f t="shared" si="54"/>
        <v>78400</v>
      </c>
      <c r="F139" s="221">
        <f t="shared" si="54"/>
        <v>0</v>
      </c>
      <c r="G139" s="221">
        <f t="shared" si="54"/>
        <v>77751</v>
      </c>
      <c r="H139" s="221">
        <f t="shared" si="54"/>
        <v>77751</v>
      </c>
      <c r="I139" s="221">
        <f t="shared" si="54"/>
        <v>0</v>
      </c>
      <c r="J139" s="201">
        <f t="shared" si="50"/>
        <v>0.9917219387755102</v>
      </c>
    </row>
    <row r="140" spans="1:10" s="224" customFormat="1" ht="63.75">
      <c r="A140" s="271"/>
      <c r="B140" s="291"/>
      <c r="C140" s="205" t="s">
        <v>309</v>
      </c>
      <c r="D140" s="222">
        <f>SUM(E140:F140)</f>
        <v>66640</v>
      </c>
      <c r="E140" s="222">
        <v>66640</v>
      </c>
      <c r="F140" s="223">
        <v>0</v>
      </c>
      <c r="G140" s="222">
        <f>SUM(H140:I140)</f>
        <v>66088</v>
      </c>
      <c r="H140" s="222">
        <v>66088</v>
      </c>
      <c r="I140" s="222">
        <v>0</v>
      </c>
      <c r="J140" s="203">
        <f t="shared" si="50"/>
        <v>0.9917166866746698</v>
      </c>
    </row>
    <row r="141" spans="1:10" s="224" customFormat="1" ht="63.75">
      <c r="A141" s="271"/>
      <c r="B141" s="292"/>
      <c r="C141" s="205" t="s">
        <v>310</v>
      </c>
      <c r="D141" s="222">
        <f>SUM(E141:F141)</f>
        <v>11760</v>
      </c>
      <c r="E141" s="222">
        <v>11760</v>
      </c>
      <c r="F141" s="223">
        <v>0</v>
      </c>
      <c r="G141" s="222">
        <f>SUM(H141:I141)</f>
        <v>11663</v>
      </c>
      <c r="H141" s="222">
        <v>11663</v>
      </c>
      <c r="I141" s="222">
        <v>0</v>
      </c>
      <c r="J141" s="203">
        <f t="shared" si="50"/>
        <v>0.9917517006802721</v>
      </c>
    </row>
    <row r="142" spans="1:10" s="202" customFormat="1" ht="15">
      <c r="A142" s="271"/>
      <c r="B142" s="219">
        <v>75075</v>
      </c>
      <c r="C142" s="220" t="s">
        <v>311</v>
      </c>
      <c r="D142" s="221">
        <f aca="true" t="shared" si="55" ref="D142:I142">SUM(D143:D147)</f>
        <v>141629</v>
      </c>
      <c r="E142" s="221">
        <f t="shared" si="55"/>
        <v>141629</v>
      </c>
      <c r="F142" s="221">
        <f t="shared" si="55"/>
        <v>0</v>
      </c>
      <c r="G142" s="221">
        <f t="shared" si="55"/>
        <v>105133</v>
      </c>
      <c r="H142" s="221">
        <f t="shared" si="55"/>
        <v>105133</v>
      </c>
      <c r="I142" s="221">
        <f t="shared" si="55"/>
        <v>0</v>
      </c>
      <c r="J142" s="201">
        <f t="shared" si="50"/>
        <v>0.7423126619548256</v>
      </c>
    </row>
    <row r="143" spans="1:10" s="226" customFormat="1" ht="25.5">
      <c r="A143" s="271"/>
      <c r="B143" s="299"/>
      <c r="C143" s="176" t="s">
        <v>301</v>
      </c>
      <c r="D143" s="225"/>
      <c r="E143" s="225"/>
      <c r="F143" s="225"/>
      <c r="G143" s="222">
        <f>SUM(H143:I143)</f>
        <v>8378</v>
      </c>
      <c r="H143" s="225">
        <v>8378</v>
      </c>
      <c r="I143" s="225"/>
      <c r="J143" s="199"/>
    </row>
    <row r="144" spans="1:10" s="226" customFormat="1" ht="29.25" customHeight="1">
      <c r="A144" s="271"/>
      <c r="B144" s="300"/>
      <c r="C144" s="176" t="s">
        <v>312</v>
      </c>
      <c r="D144" s="225"/>
      <c r="E144" s="225"/>
      <c r="F144" s="225"/>
      <c r="G144" s="222">
        <f>SUM(H144:I144)</f>
        <v>2459</v>
      </c>
      <c r="H144" s="225">
        <v>2459</v>
      </c>
      <c r="I144" s="225"/>
      <c r="J144" s="199"/>
    </row>
    <row r="145" spans="1:10" s="224" customFormat="1" ht="63.75">
      <c r="A145" s="271"/>
      <c r="B145" s="300"/>
      <c r="C145" s="205" t="s">
        <v>313</v>
      </c>
      <c r="D145" s="222">
        <f>SUM(E145:F145)</f>
        <v>141629</v>
      </c>
      <c r="E145" s="222">
        <v>141629</v>
      </c>
      <c r="F145" s="223">
        <v>0</v>
      </c>
      <c r="G145" s="222">
        <f>SUM(H145:I145)</f>
        <v>8805</v>
      </c>
      <c r="H145" s="222">
        <v>8805</v>
      </c>
      <c r="I145" s="222">
        <v>0</v>
      </c>
      <c r="J145" s="203">
        <f t="shared" si="50"/>
        <v>0.06216947094168567</v>
      </c>
    </row>
    <row r="146" spans="1:10" s="224" customFormat="1" ht="51">
      <c r="A146" s="271"/>
      <c r="B146" s="300"/>
      <c r="C146" s="205" t="s">
        <v>314</v>
      </c>
      <c r="D146" s="222"/>
      <c r="E146" s="222"/>
      <c r="F146" s="223"/>
      <c r="G146" s="222">
        <f>SUM(H146:I146)</f>
        <v>2151</v>
      </c>
      <c r="H146" s="222">
        <v>2151</v>
      </c>
      <c r="I146" s="222"/>
      <c r="J146" s="203"/>
    </row>
    <row r="147" spans="1:10" s="224" customFormat="1" ht="38.25">
      <c r="A147" s="271"/>
      <c r="B147" s="301"/>
      <c r="C147" s="205" t="s">
        <v>315</v>
      </c>
      <c r="D147" s="222">
        <f>SUM(E147:F147)</f>
        <v>0</v>
      </c>
      <c r="E147" s="222">
        <v>0</v>
      </c>
      <c r="F147" s="223">
        <v>0</v>
      </c>
      <c r="G147" s="222">
        <f>SUM(H147:I147)</f>
        <v>83340</v>
      </c>
      <c r="H147" s="222">
        <v>83340</v>
      </c>
      <c r="I147" s="222">
        <v>0</v>
      </c>
      <c r="J147" s="203"/>
    </row>
    <row r="148" spans="1:10" s="182" customFormat="1" ht="15">
      <c r="A148" s="271"/>
      <c r="B148" s="227">
        <v>75095</v>
      </c>
      <c r="C148" s="228" t="s">
        <v>63</v>
      </c>
      <c r="D148" s="229">
        <f aca="true" t="shared" si="56" ref="D148:I148">SUM(D149)</f>
        <v>187000</v>
      </c>
      <c r="E148" s="229">
        <f t="shared" si="56"/>
        <v>187000</v>
      </c>
      <c r="F148" s="229">
        <f t="shared" si="56"/>
        <v>0</v>
      </c>
      <c r="G148" s="229">
        <f t="shared" si="56"/>
        <v>187000</v>
      </c>
      <c r="H148" s="229">
        <f t="shared" si="56"/>
        <v>187000</v>
      </c>
      <c r="I148" s="229">
        <f t="shared" si="56"/>
        <v>0</v>
      </c>
      <c r="J148" s="181">
        <f aca="true" t="shared" si="57" ref="J148:J172">G148/D148</f>
        <v>1</v>
      </c>
    </row>
    <row r="149" spans="1:10" ht="25.5">
      <c r="A149" s="272"/>
      <c r="B149" s="164"/>
      <c r="C149" s="185" t="s">
        <v>316</v>
      </c>
      <c r="D149" s="217">
        <f>SUM(E149:F149)</f>
        <v>187000</v>
      </c>
      <c r="E149" s="217">
        <v>187000</v>
      </c>
      <c r="F149" s="218">
        <v>0</v>
      </c>
      <c r="G149" s="217">
        <f>SUM(H149:I149)</f>
        <v>187000</v>
      </c>
      <c r="H149" s="217">
        <v>187000</v>
      </c>
      <c r="I149" s="217">
        <v>0</v>
      </c>
      <c r="J149" s="174">
        <f t="shared" si="57"/>
        <v>1</v>
      </c>
    </row>
    <row r="150" spans="1:10" s="170" customFormat="1" ht="38.25">
      <c r="A150" s="230">
        <v>751</v>
      </c>
      <c r="B150" s="230"/>
      <c r="C150" s="231" t="s">
        <v>317</v>
      </c>
      <c r="D150" s="232">
        <f aca="true" t="shared" si="58" ref="D150:I150">SUM(D151)</f>
        <v>431194</v>
      </c>
      <c r="E150" s="232">
        <f t="shared" si="58"/>
        <v>431194</v>
      </c>
      <c r="F150" s="232">
        <f t="shared" si="58"/>
        <v>0</v>
      </c>
      <c r="G150" s="232">
        <f t="shared" si="58"/>
        <v>330297</v>
      </c>
      <c r="H150" s="232">
        <f t="shared" si="58"/>
        <v>330297</v>
      </c>
      <c r="I150" s="232">
        <f t="shared" si="58"/>
        <v>0</v>
      </c>
      <c r="J150" s="169">
        <f t="shared" si="57"/>
        <v>0.7660055566635899</v>
      </c>
    </row>
    <row r="151" spans="1:10" s="233" customFormat="1" ht="51">
      <c r="A151" s="288"/>
      <c r="B151" s="219">
        <v>75109</v>
      </c>
      <c r="C151" s="220" t="s">
        <v>100</v>
      </c>
      <c r="D151" s="221">
        <f aca="true" t="shared" si="59" ref="D151:I154">SUM(D152)</f>
        <v>431194</v>
      </c>
      <c r="E151" s="221">
        <f t="shared" si="59"/>
        <v>431194</v>
      </c>
      <c r="F151" s="221">
        <f t="shared" si="59"/>
        <v>0</v>
      </c>
      <c r="G151" s="221">
        <f t="shared" si="59"/>
        <v>330297</v>
      </c>
      <c r="H151" s="221">
        <f t="shared" si="59"/>
        <v>330297</v>
      </c>
      <c r="I151" s="221">
        <f t="shared" si="59"/>
        <v>0</v>
      </c>
      <c r="J151" s="201">
        <f t="shared" si="57"/>
        <v>0.7660055566635899</v>
      </c>
    </row>
    <row r="152" spans="1:10" s="233" customFormat="1" ht="38.25">
      <c r="A152" s="290"/>
      <c r="B152" s="234"/>
      <c r="C152" s="209" t="s">
        <v>289</v>
      </c>
      <c r="D152" s="222">
        <f>SUM(E152:F152)</f>
        <v>431194</v>
      </c>
      <c r="E152" s="222">
        <v>431194</v>
      </c>
      <c r="F152" s="223">
        <v>0</v>
      </c>
      <c r="G152" s="222">
        <f>SUM(H152:I152)</f>
        <v>330297</v>
      </c>
      <c r="H152" s="222">
        <v>330297</v>
      </c>
      <c r="I152" s="222">
        <v>0</v>
      </c>
      <c r="J152" s="203">
        <f t="shared" si="57"/>
        <v>0.7660055566635899</v>
      </c>
    </row>
    <row r="153" spans="1:10" s="170" customFormat="1" ht="15.75">
      <c r="A153" s="230">
        <v>752</v>
      </c>
      <c r="B153" s="230"/>
      <c r="C153" s="231" t="s">
        <v>318</v>
      </c>
      <c r="D153" s="232">
        <f aca="true" t="shared" si="60" ref="D153:I153">SUM(D154)</f>
        <v>3000</v>
      </c>
      <c r="E153" s="232">
        <f t="shared" si="60"/>
        <v>3000</v>
      </c>
      <c r="F153" s="232">
        <f t="shared" si="60"/>
        <v>0</v>
      </c>
      <c r="G153" s="232">
        <f t="shared" si="60"/>
        <v>3000</v>
      </c>
      <c r="H153" s="232">
        <f t="shared" si="60"/>
        <v>3000</v>
      </c>
      <c r="I153" s="232">
        <f t="shared" si="60"/>
        <v>0</v>
      </c>
      <c r="J153" s="169">
        <f t="shared" si="57"/>
        <v>1</v>
      </c>
    </row>
    <row r="154" spans="1:10" s="202" customFormat="1" ht="15">
      <c r="A154" s="288"/>
      <c r="B154" s="219">
        <v>75212</v>
      </c>
      <c r="C154" s="220" t="s">
        <v>66</v>
      </c>
      <c r="D154" s="221">
        <f t="shared" si="59"/>
        <v>3000</v>
      </c>
      <c r="E154" s="221">
        <f t="shared" si="59"/>
        <v>3000</v>
      </c>
      <c r="F154" s="221">
        <f t="shared" si="59"/>
        <v>0</v>
      </c>
      <c r="G154" s="221">
        <f t="shared" si="59"/>
        <v>3000</v>
      </c>
      <c r="H154" s="221">
        <f t="shared" si="59"/>
        <v>3000</v>
      </c>
      <c r="I154" s="221">
        <f t="shared" si="59"/>
        <v>0</v>
      </c>
      <c r="J154" s="201">
        <f t="shared" si="57"/>
        <v>1</v>
      </c>
    </row>
    <row r="155" spans="1:10" s="224" customFormat="1" ht="49.5" customHeight="1">
      <c r="A155" s="290"/>
      <c r="B155" s="234"/>
      <c r="C155" s="209" t="s">
        <v>289</v>
      </c>
      <c r="D155" s="222">
        <f>SUM(E155:F155)</f>
        <v>3000</v>
      </c>
      <c r="E155" s="222">
        <v>3000</v>
      </c>
      <c r="F155" s="223">
        <v>0</v>
      </c>
      <c r="G155" s="222">
        <f>SUM(H155:I155)</f>
        <v>3000</v>
      </c>
      <c r="H155" s="222">
        <v>3000</v>
      </c>
      <c r="I155" s="222">
        <v>0</v>
      </c>
      <c r="J155" s="203">
        <f t="shared" si="57"/>
        <v>1</v>
      </c>
    </row>
    <row r="156" spans="1:10" ht="51">
      <c r="A156" s="230">
        <v>756</v>
      </c>
      <c r="B156" s="230"/>
      <c r="C156" s="231" t="s">
        <v>319</v>
      </c>
      <c r="D156" s="232">
        <f aca="true" t="shared" si="61" ref="D156:I156">SUM(D157,D160)</f>
        <v>125019588</v>
      </c>
      <c r="E156" s="232">
        <f t="shared" si="61"/>
        <v>125019588</v>
      </c>
      <c r="F156" s="232">
        <f t="shared" si="61"/>
        <v>0</v>
      </c>
      <c r="G156" s="232">
        <f t="shared" si="61"/>
        <v>131392203</v>
      </c>
      <c r="H156" s="232">
        <f t="shared" si="61"/>
        <v>131392203</v>
      </c>
      <c r="I156" s="232">
        <f t="shared" si="61"/>
        <v>0</v>
      </c>
      <c r="J156" s="169">
        <f t="shared" si="57"/>
        <v>1.050972932337611</v>
      </c>
    </row>
    <row r="157" spans="1:10" ht="25.5">
      <c r="A157" s="293"/>
      <c r="B157" s="227">
        <v>75618</v>
      </c>
      <c r="C157" s="228" t="s">
        <v>320</v>
      </c>
      <c r="D157" s="229">
        <f aca="true" t="shared" si="62" ref="D157:I157">SUM(D158:D159)</f>
        <v>533950</v>
      </c>
      <c r="E157" s="229">
        <f t="shared" si="62"/>
        <v>533950</v>
      </c>
      <c r="F157" s="229">
        <f t="shared" si="62"/>
        <v>0</v>
      </c>
      <c r="G157" s="229">
        <f t="shared" si="62"/>
        <v>389300</v>
      </c>
      <c r="H157" s="229">
        <f t="shared" si="62"/>
        <v>389300</v>
      </c>
      <c r="I157" s="229">
        <f t="shared" si="62"/>
        <v>0</v>
      </c>
      <c r="J157" s="181">
        <f t="shared" si="57"/>
        <v>0.7290944845022942</v>
      </c>
    </row>
    <row r="158" spans="1:10" ht="14.25">
      <c r="A158" s="294"/>
      <c r="B158" s="296"/>
      <c r="C158" s="185" t="s">
        <v>321</v>
      </c>
      <c r="D158" s="217">
        <f>SUM(E158:F158)</f>
        <v>529200</v>
      </c>
      <c r="E158" s="222">
        <v>529200</v>
      </c>
      <c r="F158" s="218">
        <v>0</v>
      </c>
      <c r="G158" s="217">
        <f>SUM(H158:I158)</f>
        <v>383100</v>
      </c>
      <c r="H158" s="222">
        <v>383100</v>
      </c>
      <c r="I158" s="217">
        <v>0</v>
      </c>
      <c r="J158" s="174">
        <f t="shared" si="57"/>
        <v>0.7239229024943311</v>
      </c>
    </row>
    <row r="159" spans="1:10" ht="25.5">
      <c r="A159" s="294"/>
      <c r="B159" s="298"/>
      <c r="C159" s="185" t="s">
        <v>322</v>
      </c>
      <c r="D159" s="217">
        <f>SUM(E159:F159)</f>
        <v>4750</v>
      </c>
      <c r="E159" s="217">
        <v>4750</v>
      </c>
      <c r="F159" s="218">
        <v>0</v>
      </c>
      <c r="G159" s="217">
        <f>SUM(H159:I159)</f>
        <v>6200</v>
      </c>
      <c r="H159" s="217">
        <v>6200</v>
      </c>
      <c r="I159" s="217">
        <v>0</v>
      </c>
      <c r="J159" s="174">
        <f t="shared" si="57"/>
        <v>1.305263157894737</v>
      </c>
    </row>
    <row r="160" spans="1:10" s="202" customFormat="1" ht="25.5">
      <c r="A160" s="294"/>
      <c r="B160" s="219">
        <v>75623</v>
      </c>
      <c r="C160" s="220" t="s">
        <v>323</v>
      </c>
      <c r="D160" s="221">
        <f aca="true" t="shared" si="63" ref="D160:I160">SUM(D161:D163)</f>
        <v>124485638</v>
      </c>
      <c r="E160" s="221">
        <f t="shared" si="63"/>
        <v>124485638</v>
      </c>
      <c r="F160" s="221">
        <f t="shared" si="63"/>
        <v>0</v>
      </c>
      <c r="G160" s="221">
        <f t="shared" si="63"/>
        <v>131002903</v>
      </c>
      <c r="H160" s="221">
        <f t="shared" si="63"/>
        <v>131002903</v>
      </c>
      <c r="I160" s="221">
        <f t="shared" si="63"/>
        <v>0</v>
      </c>
      <c r="J160" s="201">
        <f t="shared" si="57"/>
        <v>1.0523535494110574</v>
      </c>
    </row>
    <row r="161" spans="1:10" s="224" customFormat="1" ht="14.25">
      <c r="A161" s="294"/>
      <c r="B161" s="291"/>
      <c r="C161" s="235" t="s">
        <v>324</v>
      </c>
      <c r="D161" s="222">
        <f>SUM(E161:F161)</f>
        <v>29485638</v>
      </c>
      <c r="E161" s="222">
        <v>29485638</v>
      </c>
      <c r="F161" s="223">
        <v>0</v>
      </c>
      <c r="G161" s="222">
        <f>SUM(H161:I161)</f>
        <v>28848682</v>
      </c>
      <c r="H161" s="222">
        <v>28848682</v>
      </c>
      <c r="I161" s="222">
        <v>0</v>
      </c>
      <c r="J161" s="203">
        <f t="shared" si="57"/>
        <v>0.978397754187988</v>
      </c>
    </row>
    <row r="162" spans="1:10" s="224" customFormat="1" ht="14.25">
      <c r="A162" s="294"/>
      <c r="B162" s="302"/>
      <c r="C162" s="235" t="s">
        <v>325</v>
      </c>
      <c r="D162" s="222">
        <f>SUM(E162:F162)</f>
        <v>95000000</v>
      </c>
      <c r="E162" s="222">
        <v>95000000</v>
      </c>
      <c r="F162" s="223">
        <v>0</v>
      </c>
      <c r="G162" s="222">
        <f>SUM(H162:I162)</f>
        <v>102154154</v>
      </c>
      <c r="H162" s="222">
        <v>102154154</v>
      </c>
      <c r="I162" s="222">
        <v>0</v>
      </c>
      <c r="J162" s="203">
        <f t="shared" si="57"/>
        <v>1.0753068842105262</v>
      </c>
    </row>
    <row r="163" spans="1:10" s="224" customFormat="1" ht="25.5">
      <c r="A163" s="295"/>
      <c r="B163" s="292"/>
      <c r="C163" s="235" t="s">
        <v>326</v>
      </c>
      <c r="D163" s="222">
        <f>SUM(E163:F163)</f>
        <v>0</v>
      </c>
      <c r="E163" s="222">
        <v>0</v>
      </c>
      <c r="F163" s="223">
        <v>0</v>
      </c>
      <c r="G163" s="222">
        <f>SUM(H163:I163)</f>
        <v>67</v>
      </c>
      <c r="H163" s="222">
        <v>67</v>
      </c>
      <c r="I163" s="222">
        <v>0</v>
      </c>
      <c r="J163" s="203"/>
    </row>
    <row r="164" spans="1:10" s="236" customFormat="1" ht="15.75">
      <c r="A164" s="230">
        <v>758</v>
      </c>
      <c r="B164" s="230"/>
      <c r="C164" s="231" t="s">
        <v>327</v>
      </c>
      <c r="D164" s="232">
        <f aca="true" t="shared" si="64" ref="D164:I164">SUM(D165,D167,D169,D171,D174,D176,D180,)</f>
        <v>509224312</v>
      </c>
      <c r="E164" s="232">
        <f t="shared" si="64"/>
        <v>399062619</v>
      </c>
      <c r="F164" s="232">
        <f t="shared" si="64"/>
        <v>110161693</v>
      </c>
      <c r="G164" s="232">
        <f t="shared" si="64"/>
        <v>503233848</v>
      </c>
      <c r="H164" s="232">
        <f t="shared" si="64"/>
        <v>391606294</v>
      </c>
      <c r="I164" s="232">
        <f t="shared" si="64"/>
        <v>111627554</v>
      </c>
      <c r="J164" s="169">
        <f t="shared" si="57"/>
        <v>0.9882360997720785</v>
      </c>
    </row>
    <row r="165" spans="1:10" s="202" customFormat="1" ht="25.5">
      <c r="A165" s="288"/>
      <c r="B165" s="219">
        <v>75801</v>
      </c>
      <c r="C165" s="220" t="s">
        <v>328</v>
      </c>
      <c r="D165" s="221">
        <f aca="true" t="shared" si="65" ref="D165:I165">SUM(D166)</f>
        <v>46642584</v>
      </c>
      <c r="E165" s="221">
        <f t="shared" si="65"/>
        <v>46642584</v>
      </c>
      <c r="F165" s="221">
        <f t="shared" si="65"/>
        <v>0</v>
      </c>
      <c r="G165" s="221">
        <f t="shared" si="65"/>
        <v>46642584</v>
      </c>
      <c r="H165" s="221">
        <f t="shared" si="65"/>
        <v>46642584</v>
      </c>
      <c r="I165" s="221">
        <f t="shared" si="65"/>
        <v>0</v>
      </c>
      <c r="J165" s="201">
        <f t="shared" si="57"/>
        <v>1</v>
      </c>
    </row>
    <row r="166" spans="1:10" s="224" customFormat="1" ht="14.25">
      <c r="A166" s="289"/>
      <c r="B166" s="234"/>
      <c r="C166" s="235" t="s">
        <v>329</v>
      </c>
      <c r="D166" s="222">
        <f>SUM(E166:F166)</f>
        <v>46642584</v>
      </c>
      <c r="E166" s="222">
        <v>46642584</v>
      </c>
      <c r="F166" s="223">
        <v>0</v>
      </c>
      <c r="G166" s="222">
        <f>SUM(H166:I166)</f>
        <v>46642584</v>
      </c>
      <c r="H166" s="222">
        <v>46642584</v>
      </c>
      <c r="I166" s="222">
        <v>0</v>
      </c>
      <c r="J166" s="203">
        <f t="shared" si="57"/>
        <v>1</v>
      </c>
    </row>
    <row r="167" spans="1:10" s="202" customFormat="1" ht="25.5">
      <c r="A167" s="289"/>
      <c r="B167" s="219">
        <v>75802</v>
      </c>
      <c r="C167" s="220" t="s">
        <v>330</v>
      </c>
      <c r="D167" s="221">
        <f aca="true" t="shared" si="66" ref="D167:I167">SUM(D168)</f>
        <v>3712400</v>
      </c>
      <c r="E167" s="221">
        <f t="shared" si="66"/>
        <v>0</v>
      </c>
      <c r="F167" s="221">
        <f t="shared" si="66"/>
        <v>3712400</v>
      </c>
      <c r="G167" s="221">
        <f t="shared" si="66"/>
        <v>3712400</v>
      </c>
      <c r="H167" s="221">
        <f t="shared" si="66"/>
        <v>0</v>
      </c>
      <c r="I167" s="221">
        <f t="shared" si="66"/>
        <v>3712400</v>
      </c>
      <c r="J167" s="201">
        <f t="shared" si="57"/>
        <v>1</v>
      </c>
    </row>
    <row r="168" spans="1:10" s="224" customFormat="1" ht="38.25">
      <c r="A168" s="289"/>
      <c r="B168" s="234"/>
      <c r="C168" s="209" t="s">
        <v>331</v>
      </c>
      <c r="D168" s="222">
        <f>SUM(E168:F168)</f>
        <v>3712400</v>
      </c>
      <c r="E168" s="222">
        <v>0</v>
      </c>
      <c r="F168" s="191">
        <v>3712400</v>
      </c>
      <c r="G168" s="222">
        <f>SUM(H168:I168)</f>
        <v>3712400</v>
      </c>
      <c r="H168" s="222">
        <v>0</v>
      </c>
      <c r="I168" s="222">
        <v>3712400</v>
      </c>
      <c r="J168" s="203">
        <f t="shared" si="57"/>
        <v>1</v>
      </c>
    </row>
    <row r="169" spans="1:10" s="202" customFormat="1" ht="15">
      <c r="A169" s="289"/>
      <c r="B169" s="219">
        <v>75804</v>
      </c>
      <c r="C169" s="220" t="s">
        <v>332</v>
      </c>
      <c r="D169" s="221">
        <f aca="true" t="shared" si="67" ref="D169:I169">SUM(D170)</f>
        <v>160533671</v>
      </c>
      <c r="E169" s="221">
        <f t="shared" si="67"/>
        <v>160533671</v>
      </c>
      <c r="F169" s="221">
        <f t="shared" si="67"/>
        <v>0</v>
      </c>
      <c r="G169" s="221">
        <f t="shared" si="67"/>
        <v>160533671</v>
      </c>
      <c r="H169" s="221">
        <f t="shared" si="67"/>
        <v>160533671</v>
      </c>
      <c r="I169" s="221">
        <f t="shared" si="67"/>
        <v>0</v>
      </c>
      <c r="J169" s="201">
        <f t="shared" si="57"/>
        <v>1</v>
      </c>
    </row>
    <row r="170" spans="1:10" s="224" customFormat="1" ht="14.25">
      <c r="A170" s="289"/>
      <c r="B170" s="234"/>
      <c r="C170" s="235" t="s">
        <v>329</v>
      </c>
      <c r="D170" s="222">
        <f>SUM(E170:F170)</f>
        <v>160533671</v>
      </c>
      <c r="E170" s="222">
        <v>160533671</v>
      </c>
      <c r="F170" s="223">
        <v>0</v>
      </c>
      <c r="G170" s="222">
        <f>SUM(H170:I170)</f>
        <v>160533671</v>
      </c>
      <c r="H170" s="222">
        <v>160533671</v>
      </c>
      <c r="I170" s="222">
        <v>0</v>
      </c>
      <c r="J170" s="203">
        <f t="shared" si="57"/>
        <v>1</v>
      </c>
    </row>
    <row r="171" spans="1:10" s="202" customFormat="1" ht="15">
      <c r="A171" s="289"/>
      <c r="B171" s="219">
        <v>75814</v>
      </c>
      <c r="C171" s="220" t="s">
        <v>333</v>
      </c>
      <c r="D171" s="221">
        <f aca="true" t="shared" si="68" ref="D171:I171">SUM(D172:D173)</f>
        <v>1528748</v>
      </c>
      <c r="E171" s="221">
        <f t="shared" si="68"/>
        <v>1528748</v>
      </c>
      <c r="F171" s="221">
        <f t="shared" si="68"/>
        <v>0</v>
      </c>
      <c r="G171" s="221">
        <f t="shared" si="68"/>
        <v>1814001</v>
      </c>
      <c r="H171" s="221">
        <f t="shared" si="68"/>
        <v>1814001</v>
      </c>
      <c r="I171" s="221">
        <f t="shared" si="68"/>
        <v>0</v>
      </c>
      <c r="J171" s="201">
        <f t="shared" si="57"/>
        <v>1.1865925580932895</v>
      </c>
    </row>
    <row r="172" spans="1:10" s="224" customFormat="1" ht="25.5">
      <c r="A172" s="289"/>
      <c r="B172" s="291"/>
      <c r="C172" s="235" t="s">
        <v>334</v>
      </c>
      <c r="D172" s="222">
        <f>SUM(E172:F172)</f>
        <v>1528748</v>
      </c>
      <c r="E172" s="222">
        <v>1528748</v>
      </c>
      <c r="F172" s="223">
        <v>0</v>
      </c>
      <c r="G172" s="222">
        <f>SUM(H172:I172)</f>
        <v>1755507</v>
      </c>
      <c r="H172" s="222">
        <v>1755507</v>
      </c>
      <c r="I172" s="222">
        <v>0</v>
      </c>
      <c r="J172" s="203">
        <f t="shared" si="57"/>
        <v>1.148329875165822</v>
      </c>
    </row>
    <row r="173" spans="1:10" ht="25.5">
      <c r="A173" s="289"/>
      <c r="B173" s="292"/>
      <c r="C173" s="208" t="s">
        <v>335</v>
      </c>
      <c r="D173" s="217">
        <f>SUM(E173:F173)</f>
        <v>0</v>
      </c>
      <c r="E173" s="217">
        <v>0</v>
      </c>
      <c r="F173" s="218">
        <v>0</v>
      </c>
      <c r="G173" s="217">
        <f>SUM(H173:I173)</f>
        <v>58494</v>
      </c>
      <c r="H173" s="217">
        <v>58494</v>
      </c>
      <c r="I173" s="217">
        <v>0</v>
      </c>
      <c r="J173" s="174"/>
    </row>
    <row r="174" spans="1:10" s="202" customFormat="1" ht="15">
      <c r="A174" s="289"/>
      <c r="B174" s="219">
        <v>75833</v>
      </c>
      <c r="C174" s="220" t="s">
        <v>336</v>
      </c>
      <c r="D174" s="221">
        <f aca="true" t="shared" si="69" ref="D174:I174">SUM(D175)</f>
        <v>121256867</v>
      </c>
      <c r="E174" s="221">
        <f t="shared" si="69"/>
        <v>121256867</v>
      </c>
      <c r="F174" s="221">
        <f t="shared" si="69"/>
        <v>0</v>
      </c>
      <c r="G174" s="221">
        <f t="shared" si="69"/>
        <v>121256867</v>
      </c>
      <c r="H174" s="221">
        <f t="shared" si="69"/>
        <v>121256867</v>
      </c>
      <c r="I174" s="221">
        <f t="shared" si="69"/>
        <v>0</v>
      </c>
      <c r="J174" s="201">
        <f aca="true" t="shared" si="70" ref="J174:J183">G174/D174</f>
        <v>1</v>
      </c>
    </row>
    <row r="175" spans="1:10" s="224" customFormat="1" ht="14.25">
      <c r="A175" s="289"/>
      <c r="B175" s="234"/>
      <c r="C175" s="235" t="s">
        <v>329</v>
      </c>
      <c r="D175" s="222">
        <f>SUM(E175:F175)</f>
        <v>121256867</v>
      </c>
      <c r="E175" s="222">
        <v>121256867</v>
      </c>
      <c r="F175" s="223">
        <v>0</v>
      </c>
      <c r="G175" s="222">
        <f>SUM(H175:I175)</f>
        <v>121256867</v>
      </c>
      <c r="H175" s="222">
        <v>121256867</v>
      </c>
      <c r="I175" s="222">
        <v>0</v>
      </c>
      <c r="J175" s="203">
        <f t="shared" si="70"/>
        <v>1</v>
      </c>
    </row>
    <row r="176" spans="1:10" s="182" customFormat="1" ht="15">
      <c r="A176" s="289"/>
      <c r="B176" s="227">
        <v>75861</v>
      </c>
      <c r="C176" s="228" t="s">
        <v>337</v>
      </c>
      <c r="D176" s="237">
        <f aca="true" t="shared" si="71" ref="D176:I176">SUM(D177:D179)</f>
        <v>122880362</v>
      </c>
      <c r="E176" s="237">
        <f t="shared" si="71"/>
        <v>17372408</v>
      </c>
      <c r="F176" s="237">
        <f t="shared" si="71"/>
        <v>105507954</v>
      </c>
      <c r="G176" s="237">
        <f t="shared" si="71"/>
        <v>122868013</v>
      </c>
      <c r="H176" s="237">
        <f t="shared" si="71"/>
        <v>15740657</v>
      </c>
      <c r="I176" s="237">
        <f t="shared" si="71"/>
        <v>107127356</v>
      </c>
      <c r="J176" s="201">
        <f t="shared" si="70"/>
        <v>0.999899503876787</v>
      </c>
    </row>
    <row r="177" spans="1:10" s="182" customFormat="1" ht="25.5">
      <c r="A177" s="289"/>
      <c r="B177" s="293"/>
      <c r="C177" s="185" t="s">
        <v>338</v>
      </c>
      <c r="D177" s="238">
        <f>SUM(E177:F177)</f>
        <v>19809568</v>
      </c>
      <c r="E177" s="239">
        <v>17342647</v>
      </c>
      <c r="F177" s="239">
        <v>2466921</v>
      </c>
      <c r="G177" s="238">
        <f>SUM(H177:I177)</f>
        <v>17196931</v>
      </c>
      <c r="H177" s="239">
        <v>15722530</v>
      </c>
      <c r="I177" s="239">
        <v>1474401</v>
      </c>
      <c r="J177" s="203">
        <f t="shared" si="70"/>
        <v>0.8681123687301006</v>
      </c>
    </row>
    <row r="178" spans="1:10" ht="25.5">
      <c r="A178" s="289"/>
      <c r="B178" s="294"/>
      <c r="C178" s="185" t="s">
        <v>339</v>
      </c>
      <c r="D178" s="238">
        <f>SUM(E178:F178)</f>
        <v>32101163</v>
      </c>
      <c r="E178" s="238">
        <v>29761</v>
      </c>
      <c r="F178" s="191">
        <v>32071402</v>
      </c>
      <c r="G178" s="238">
        <f>SUM(H178:I178)</f>
        <v>32089528</v>
      </c>
      <c r="H178" s="238">
        <v>18127</v>
      </c>
      <c r="I178" s="238">
        <v>32071401</v>
      </c>
      <c r="J178" s="203">
        <f t="shared" si="70"/>
        <v>0.9996375520724904</v>
      </c>
    </row>
    <row r="179" spans="1:10" ht="25.5">
      <c r="A179" s="289"/>
      <c r="B179" s="295"/>
      <c r="C179" s="185" t="s">
        <v>340</v>
      </c>
      <c r="D179" s="238">
        <f>SUM(E179:F179)</f>
        <v>70969631</v>
      </c>
      <c r="E179" s="239">
        <v>0</v>
      </c>
      <c r="F179" s="177">
        <v>70969631</v>
      </c>
      <c r="G179" s="238">
        <f>SUM(H179:I179)</f>
        <v>73581554</v>
      </c>
      <c r="H179" s="239">
        <v>0</v>
      </c>
      <c r="I179" s="239">
        <v>73581554</v>
      </c>
      <c r="J179" s="203">
        <f t="shared" si="70"/>
        <v>1.0368033898894022</v>
      </c>
    </row>
    <row r="180" spans="1:10" s="202" customFormat="1" ht="15">
      <c r="A180" s="289"/>
      <c r="B180" s="219">
        <v>75862</v>
      </c>
      <c r="C180" s="220" t="s">
        <v>341</v>
      </c>
      <c r="D180" s="237">
        <f aca="true" t="shared" si="72" ref="D180:I180">SUM(D181:D182)</f>
        <v>52669680</v>
      </c>
      <c r="E180" s="237">
        <f t="shared" si="72"/>
        <v>51728341</v>
      </c>
      <c r="F180" s="237">
        <f t="shared" si="72"/>
        <v>941339</v>
      </c>
      <c r="G180" s="237">
        <f t="shared" si="72"/>
        <v>46406312</v>
      </c>
      <c r="H180" s="237">
        <f t="shared" si="72"/>
        <v>45618514</v>
      </c>
      <c r="I180" s="237">
        <f t="shared" si="72"/>
        <v>787798</v>
      </c>
      <c r="J180" s="201">
        <f t="shared" si="70"/>
        <v>0.8810820950497515</v>
      </c>
    </row>
    <row r="181" spans="1:10" s="224" customFormat="1" ht="25.5">
      <c r="A181" s="289"/>
      <c r="B181" s="291"/>
      <c r="C181" s="205" t="s">
        <v>342</v>
      </c>
      <c r="D181" s="238">
        <f>SUM(E181:F181)</f>
        <v>35881078</v>
      </c>
      <c r="E181" s="238">
        <v>35684578</v>
      </c>
      <c r="F181" s="191">
        <v>196500</v>
      </c>
      <c r="G181" s="238">
        <f>SUM(H181:I181)</f>
        <v>30102217</v>
      </c>
      <c r="H181" s="238">
        <v>29998458</v>
      </c>
      <c r="I181" s="238">
        <v>103759</v>
      </c>
      <c r="J181" s="203">
        <f t="shared" si="70"/>
        <v>0.8389440529072175</v>
      </c>
    </row>
    <row r="182" spans="1:10" s="224" customFormat="1" ht="25.5">
      <c r="A182" s="290"/>
      <c r="B182" s="292"/>
      <c r="C182" s="205" t="s">
        <v>343</v>
      </c>
      <c r="D182" s="238">
        <f>SUM(E182:F182)</f>
        <v>16788602</v>
      </c>
      <c r="E182" s="238">
        <v>16043763</v>
      </c>
      <c r="F182" s="191">
        <v>744839</v>
      </c>
      <c r="G182" s="238">
        <f>SUM(H182:I182)</f>
        <v>16304095</v>
      </c>
      <c r="H182" s="238">
        <v>15620056</v>
      </c>
      <c r="I182" s="238">
        <v>684039</v>
      </c>
      <c r="J182" s="203">
        <f t="shared" si="70"/>
        <v>0.9711407179704421</v>
      </c>
    </row>
    <row r="183" spans="1:10" s="170" customFormat="1" ht="15.75">
      <c r="A183" s="230">
        <v>801</v>
      </c>
      <c r="B183" s="230"/>
      <c r="C183" s="231" t="s">
        <v>344</v>
      </c>
      <c r="D183" s="240">
        <f aca="true" t="shared" si="73" ref="D183:I183">SUM(D184,D186,D188,D190,D192,D200,D205,)</f>
        <v>1104933</v>
      </c>
      <c r="E183" s="240">
        <f t="shared" si="73"/>
        <v>1081085</v>
      </c>
      <c r="F183" s="240">
        <f t="shared" si="73"/>
        <v>0</v>
      </c>
      <c r="G183" s="240">
        <f t="shared" si="73"/>
        <v>890270</v>
      </c>
      <c r="H183" s="240">
        <f t="shared" si="73"/>
        <v>887837</v>
      </c>
      <c r="I183" s="240">
        <f t="shared" si="73"/>
        <v>2433</v>
      </c>
      <c r="J183" s="169">
        <f t="shared" si="70"/>
        <v>0.8057230619413123</v>
      </c>
    </row>
    <row r="184" spans="1:10" s="182" customFormat="1" ht="15">
      <c r="A184" s="293"/>
      <c r="B184" s="227">
        <v>80102</v>
      </c>
      <c r="C184" s="228" t="s">
        <v>26</v>
      </c>
      <c r="D184" s="241">
        <f aca="true" t="shared" si="74" ref="D184:I184">SUM(D185)</f>
        <v>0</v>
      </c>
      <c r="E184" s="241">
        <f t="shared" si="74"/>
        <v>0</v>
      </c>
      <c r="F184" s="241">
        <f t="shared" si="74"/>
        <v>0</v>
      </c>
      <c r="G184" s="241">
        <f t="shared" si="74"/>
        <v>999</v>
      </c>
      <c r="H184" s="241">
        <f t="shared" si="74"/>
        <v>999</v>
      </c>
      <c r="I184" s="241">
        <f t="shared" si="74"/>
        <v>0</v>
      </c>
      <c r="J184" s="174"/>
    </row>
    <row r="185" spans="1:10" ht="14.25" customHeight="1">
      <c r="A185" s="294"/>
      <c r="B185" s="164"/>
      <c r="C185" s="208" t="s">
        <v>345</v>
      </c>
      <c r="D185" s="239">
        <f>SUM(E185:F185)</f>
        <v>0</v>
      </c>
      <c r="E185" s="239">
        <v>0</v>
      </c>
      <c r="F185" s="177">
        <v>0</v>
      </c>
      <c r="G185" s="239">
        <f>SUM(H185:I185)</f>
        <v>999</v>
      </c>
      <c r="H185" s="239">
        <v>999</v>
      </c>
      <c r="I185" s="239">
        <v>0</v>
      </c>
      <c r="J185" s="174"/>
    </row>
    <row r="186" spans="1:10" s="182" customFormat="1" ht="15">
      <c r="A186" s="294"/>
      <c r="B186" s="227">
        <v>80130</v>
      </c>
      <c r="C186" s="242" t="s">
        <v>27</v>
      </c>
      <c r="D186" s="241">
        <f aca="true" t="shared" si="75" ref="D186:I186">SUM(D187)</f>
        <v>0</v>
      </c>
      <c r="E186" s="241">
        <f t="shared" si="75"/>
        <v>0</v>
      </c>
      <c r="F186" s="241">
        <f t="shared" si="75"/>
        <v>0</v>
      </c>
      <c r="G186" s="241">
        <f t="shared" si="75"/>
        <v>20369</v>
      </c>
      <c r="H186" s="241">
        <f t="shared" si="75"/>
        <v>17969</v>
      </c>
      <c r="I186" s="241">
        <f t="shared" si="75"/>
        <v>2400</v>
      </c>
      <c r="J186" s="174"/>
    </row>
    <row r="187" spans="1:10" ht="14.25" customHeight="1">
      <c r="A187" s="294"/>
      <c r="B187" s="164"/>
      <c r="C187" s="208" t="s">
        <v>345</v>
      </c>
      <c r="D187" s="239">
        <f>SUM(E187:F187)</f>
        <v>0</v>
      </c>
      <c r="E187" s="239">
        <v>0</v>
      </c>
      <c r="F187" s="177">
        <v>0</v>
      </c>
      <c r="G187" s="239">
        <f>SUM(H187:I187)</f>
        <v>20369</v>
      </c>
      <c r="H187" s="239">
        <v>17969</v>
      </c>
      <c r="I187" s="239">
        <v>2400</v>
      </c>
      <c r="J187" s="174"/>
    </row>
    <row r="188" spans="1:10" s="182" customFormat="1" ht="15">
      <c r="A188" s="294"/>
      <c r="B188" s="227">
        <v>80131</v>
      </c>
      <c r="C188" s="242" t="s">
        <v>30</v>
      </c>
      <c r="D188" s="241">
        <f aca="true" t="shared" si="76" ref="D188:I188">SUM(D189)</f>
        <v>0</v>
      </c>
      <c r="E188" s="241">
        <f t="shared" si="76"/>
        <v>0</v>
      </c>
      <c r="F188" s="241">
        <f t="shared" si="76"/>
        <v>0</v>
      </c>
      <c r="G188" s="241">
        <f t="shared" si="76"/>
        <v>404</v>
      </c>
      <c r="H188" s="241">
        <f t="shared" si="76"/>
        <v>404</v>
      </c>
      <c r="I188" s="241">
        <f t="shared" si="76"/>
        <v>0</v>
      </c>
      <c r="J188" s="174"/>
    </row>
    <row r="189" spans="1:10" ht="14.25" customHeight="1">
      <c r="A189" s="294"/>
      <c r="B189" s="164"/>
      <c r="C189" s="208" t="s">
        <v>345</v>
      </c>
      <c r="D189" s="239">
        <f>SUM(E189:F189)</f>
        <v>0</v>
      </c>
      <c r="E189" s="239">
        <v>0</v>
      </c>
      <c r="F189" s="177">
        <v>0</v>
      </c>
      <c r="G189" s="239">
        <f>SUM(H189:I189)</f>
        <v>404</v>
      </c>
      <c r="H189" s="239">
        <v>404</v>
      </c>
      <c r="I189" s="239">
        <v>0</v>
      </c>
      <c r="J189" s="174"/>
    </row>
    <row r="190" spans="1:10" s="182" customFormat="1" ht="15">
      <c r="A190" s="294"/>
      <c r="B190" s="227">
        <v>80141</v>
      </c>
      <c r="C190" s="242" t="s">
        <v>32</v>
      </c>
      <c r="D190" s="241">
        <f aca="true" t="shared" si="77" ref="D190:I190">SUM(D191)</f>
        <v>8850</v>
      </c>
      <c r="E190" s="241">
        <f t="shared" si="77"/>
        <v>8850</v>
      </c>
      <c r="F190" s="241">
        <f t="shared" si="77"/>
        <v>0</v>
      </c>
      <c r="G190" s="241">
        <f t="shared" si="77"/>
        <v>18261</v>
      </c>
      <c r="H190" s="241">
        <f t="shared" si="77"/>
        <v>18261</v>
      </c>
      <c r="I190" s="241">
        <f t="shared" si="77"/>
        <v>0</v>
      </c>
      <c r="J190" s="174"/>
    </row>
    <row r="191" spans="1:10" ht="14.25" customHeight="1">
      <c r="A191" s="294"/>
      <c r="B191" s="164"/>
      <c r="C191" s="208" t="s">
        <v>345</v>
      </c>
      <c r="D191" s="239">
        <f>SUM(E191:F191)</f>
        <v>8850</v>
      </c>
      <c r="E191" s="239">
        <v>8850</v>
      </c>
      <c r="F191" s="177">
        <v>0</v>
      </c>
      <c r="G191" s="239">
        <f>SUM(H191:I191)</f>
        <v>18261</v>
      </c>
      <c r="H191" s="239">
        <v>18261</v>
      </c>
      <c r="I191" s="239">
        <v>0</v>
      </c>
      <c r="J191" s="174"/>
    </row>
    <row r="192" spans="1:10" s="182" customFormat="1" ht="15">
      <c r="A192" s="294"/>
      <c r="B192" s="227">
        <v>80146</v>
      </c>
      <c r="C192" s="242" t="s">
        <v>346</v>
      </c>
      <c r="D192" s="237">
        <f aca="true" t="shared" si="78" ref="D192:I192">SUM(D193:D199)</f>
        <v>741312</v>
      </c>
      <c r="E192" s="237">
        <f t="shared" si="78"/>
        <v>717464</v>
      </c>
      <c r="F192" s="237">
        <f t="shared" si="78"/>
        <v>0</v>
      </c>
      <c r="G192" s="237">
        <f t="shared" si="78"/>
        <v>464533</v>
      </c>
      <c r="H192" s="237">
        <f t="shared" si="78"/>
        <v>464528</v>
      </c>
      <c r="I192" s="237">
        <f t="shared" si="78"/>
        <v>5</v>
      </c>
      <c r="J192" s="181">
        <f aca="true" t="shared" si="79" ref="J192:J200">G192/D192</f>
        <v>0.6266362880946215</v>
      </c>
    </row>
    <row r="193" spans="1:10" ht="51">
      <c r="A193" s="294"/>
      <c r="B193" s="296"/>
      <c r="C193" s="208" t="s">
        <v>347</v>
      </c>
      <c r="D193" s="239">
        <f aca="true" t="shared" si="80" ref="D193:D199">SUM(E193:F193)</f>
        <v>94131</v>
      </c>
      <c r="E193" s="239">
        <v>94131</v>
      </c>
      <c r="F193" s="177">
        <v>0</v>
      </c>
      <c r="G193" s="239">
        <f aca="true" t="shared" si="81" ref="G193:G204">SUM(H193:I193)</f>
        <v>91019</v>
      </c>
      <c r="H193" s="239">
        <v>91019</v>
      </c>
      <c r="I193" s="239">
        <v>0</v>
      </c>
      <c r="J193" s="174">
        <f t="shared" si="79"/>
        <v>0.96693969043142</v>
      </c>
    </row>
    <row r="194" spans="1:10" ht="51">
      <c r="A194" s="294"/>
      <c r="B194" s="297"/>
      <c r="C194" s="208" t="s">
        <v>348</v>
      </c>
      <c r="D194" s="239">
        <f t="shared" si="80"/>
        <v>16611</v>
      </c>
      <c r="E194" s="239">
        <v>16611</v>
      </c>
      <c r="F194" s="177">
        <v>0</v>
      </c>
      <c r="G194" s="239">
        <f>SUM(H194:I194)</f>
        <v>16062</v>
      </c>
      <c r="H194" s="239">
        <v>16062</v>
      </c>
      <c r="I194" s="239">
        <v>0</v>
      </c>
      <c r="J194" s="174">
        <f t="shared" si="79"/>
        <v>0.9669496117030884</v>
      </c>
    </row>
    <row r="195" spans="1:10" ht="38.25">
      <c r="A195" s="294"/>
      <c r="B195" s="297"/>
      <c r="C195" s="208" t="s">
        <v>349</v>
      </c>
      <c r="D195" s="239">
        <f t="shared" si="80"/>
        <v>121408</v>
      </c>
      <c r="E195" s="239">
        <v>121408</v>
      </c>
      <c r="F195" s="177">
        <v>0</v>
      </c>
      <c r="G195" s="239">
        <f>SUM(H195:I195)</f>
        <v>121407</v>
      </c>
      <c r="H195" s="239">
        <v>121407</v>
      </c>
      <c r="I195" s="239">
        <v>0</v>
      </c>
      <c r="J195" s="174">
        <f t="shared" si="79"/>
        <v>0.9999917633104902</v>
      </c>
    </row>
    <row r="196" spans="1:10" ht="25.5">
      <c r="A196" s="294"/>
      <c r="B196" s="297"/>
      <c r="C196" s="208" t="s">
        <v>350</v>
      </c>
      <c r="D196" s="239">
        <v>508160</v>
      </c>
      <c r="E196" s="239">
        <v>484312</v>
      </c>
      <c r="F196" s="177">
        <v>0</v>
      </c>
      <c r="G196" s="239">
        <f>SUM(H196:I196)</f>
        <v>235045</v>
      </c>
      <c r="H196" s="239">
        <v>235040</v>
      </c>
      <c r="I196" s="239">
        <v>5</v>
      </c>
      <c r="J196" s="174">
        <f t="shared" si="79"/>
        <v>0.46254132556675065</v>
      </c>
    </row>
    <row r="197" spans="1:10" ht="38.25">
      <c r="A197" s="294"/>
      <c r="B197" s="297"/>
      <c r="C197" s="208" t="s">
        <v>243</v>
      </c>
      <c r="D197" s="239">
        <f t="shared" si="80"/>
        <v>7</v>
      </c>
      <c r="E197" s="239">
        <v>7</v>
      </c>
      <c r="F197" s="177">
        <v>0</v>
      </c>
      <c r="G197" s="239">
        <f t="shared" si="81"/>
        <v>6</v>
      </c>
      <c r="H197" s="239">
        <v>6</v>
      </c>
      <c r="I197" s="239">
        <v>0</v>
      </c>
      <c r="J197" s="174">
        <f t="shared" si="79"/>
        <v>0.8571428571428571</v>
      </c>
    </row>
    <row r="198" spans="1:10" ht="38.25">
      <c r="A198" s="294"/>
      <c r="B198" s="297"/>
      <c r="C198" s="208" t="s">
        <v>351</v>
      </c>
      <c r="D198" s="239">
        <f t="shared" si="80"/>
        <v>96</v>
      </c>
      <c r="E198" s="239">
        <v>96</v>
      </c>
      <c r="F198" s="177">
        <v>0</v>
      </c>
      <c r="G198" s="239">
        <f t="shared" si="81"/>
        <v>95</v>
      </c>
      <c r="H198" s="239">
        <v>95</v>
      </c>
      <c r="I198" s="239">
        <v>0</v>
      </c>
      <c r="J198" s="174">
        <f t="shared" si="79"/>
        <v>0.9895833333333334</v>
      </c>
    </row>
    <row r="199" spans="1:10" ht="29.25" customHeight="1">
      <c r="A199" s="294"/>
      <c r="B199" s="298"/>
      <c r="C199" s="208" t="s">
        <v>352</v>
      </c>
      <c r="D199" s="239">
        <f t="shared" si="80"/>
        <v>899</v>
      </c>
      <c r="E199" s="239">
        <v>899</v>
      </c>
      <c r="F199" s="177">
        <v>0</v>
      </c>
      <c r="G199" s="239">
        <f t="shared" si="81"/>
        <v>899</v>
      </c>
      <c r="H199" s="239">
        <v>899</v>
      </c>
      <c r="I199" s="239">
        <v>0</v>
      </c>
      <c r="J199" s="174">
        <f t="shared" si="79"/>
        <v>1</v>
      </c>
    </row>
    <row r="200" spans="1:10" s="182" customFormat="1" ht="15">
      <c r="A200" s="294"/>
      <c r="B200" s="227">
        <v>80147</v>
      </c>
      <c r="C200" s="242" t="s">
        <v>35</v>
      </c>
      <c r="D200" s="241">
        <f aca="true" t="shared" si="82" ref="D200:I200">SUM(D201:D204)</f>
        <v>210495</v>
      </c>
      <c r="E200" s="241">
        <f t="shared" si="82"/>
        <v>210495</v>
      </c>
      <c r="F200" s="241">
        <f t="shared" si="82"/>
        <v>0</v>
      </c>
      <c r="G200" s="241">
        <f t="shared" si="82"/>
        <v>242801</v>
      </c>
      <c r="H200" s="241">
        <f t="shared" si="82"/>
        <v>242773</v>
      </c>
      <c r="I200" s="241">
        <f t="shared" si="82"/>
        <v>28</v>
      </c>
      <c r="J200" s="181">
        <f t="shared" si="79"/>
        <v>1.1534763296040287</v>
      </c>
    </row>
    <row r="201" spans="1:10" ht="14.25" customHeight="1">
      <c r="A201" s="294"/>
      <c r="B201" s="296"/>
      <c r="C201" s="208" t="s">
        <v>345</v>
      </c>
      <c r="D201" s="239">
        <f>SUM(E201:F201)</f>
        <v>0</v>
      </c>
      <c r="E201" s="239">
        <v>0</v>
      </c>
      <c r="F201" s="177">
        <v>0</v>
      </c>
      <c r="G201" s="239">
        <f t="shared" si="81"/>
        <v>32306</v>
      </c>
      <c r="H201" s="239">
        <v>32278</v>
      </c>
      <c r="I201" s="239">
        <v>28</v>
      </c>
      <c r="J201" s="174"/>
    </row>
    <row r="202" spans="1:10" ht="38.25">
      <c r="A202" s="294"/>
      <c r="B202" s="297"/>
      <c r="C202" s="208" t="s">
        <v>353</v>
      </c>
      <c r="D202" s="239">
        <f>SUM(E202:F202)</f>
        <v>10000</v>
      </c>
      <c r="E202" s="239">
        <v>10000</v>
      </c>
      <c r="F202" s="177">
        <v>0</v>
      </c>
      <c r="G202" s="239">
        <f t="shared" si="81"/>
        <v>10000</v>
      </c>
      <c r="H202" s="239">
        <v>10000</v>
      </c>
      <c r="I202" s="239">
        <v>0</v>
      </c>
      <c r="J202" s="174">
        <f aca="true" t="shared" si="83" ref="J202:J211">G202/D202</f>
        <v>1</v>
      </c>
    </row>
    <row r="203" spans="1:10" ht="25.5">
      <c r="A203" s="294"/>
      <c r="B203" s="297"/>
      <c r="C203" s="208" t="s">
        <v>354</v>
      </c>
      <c r="D203" s="239">
        <f>SUM(E203:F203)</f>
        <v>185495</v>
      </c>
      <c r="E203" s="239">
        <v>185495</v>
      </c>
      <c r="F203" s="177">
        <v>0</v>
      </c>
      <c r="G203" s="239">
        <f t="shared" si="81"/>
        <v>185495</v>
      </c>
      <c r="H203" s="239">
        <v>185495</v>
      </c>
      <c r="I203" s="239">
        <v>0</v>
      </c>
      <c r="J203" s="174">
        <f t="shared" si="83"/>
        <v>1</v>
      </c>
    </row>
    <row r="204" spans="1:10" ht="38.25">
      <c r="A204" s="294"/>
      <c r="B204" s="298"/>
      <c r="C204" s="208" t="s">
        <v>355</v>
      </c>
      <c r="D204" s="239">
        <f>SUM(E204:F204)</f>
        <v>15000</v>
      </c>
      <c r="E204" s="239">
        <v>15000</v>
      </c>
      <c r="F204" s="177">
        <v>0</v>
      </c>
      <c r="G204" s="239">
        <f t="shared" si="81"/>
        <v>15000</v>
      </c>
      <c r="H204" s="239">
        <v>15000</v>
      </c>
      <c r="I204" s="239">
        <v>0</v>
      </c>
      <c r="J204" s="174">
        <f t="shared" si="83"/>
        <v>1</v>
      </c>
    </row>
    <row r="205" spans="1:10" s="182" customFormat="1" ht="15">
      <c r="A205" s="294"/>
      <c r="B205" s="227">
        <v>80195</v>
      </c>
      <c r="C205" s="242" t="s">
        <v>63</v>
      </c>
      <c r="D205" s="237">
        <f aca="true" t="shared" si="84" ref="D205:I205">SUM(D206:D210)</f>
        <v>144276</v>
      </c>
      <c r="E205" s="237">
        <f t="shared" si="84"/>
        <v>144276</v>
      </c>
      <c r="F205" s="237">
        <f t="shared" si="84"/>
        <v>0</v>
      </c>
      <c r="G205" s="237">
        <f t="shared" si="84"/>
        <v>142903</v>
      </c>
      <c r="H205" s="237">
        <f t="shared" si="84"/>
        <v>142903</v>
      </c>
      <c r="I205" s="237">
        <f t="shared" si="84"/>
        <v>0</v>
      </c>
      <c r="J205" s="181">
        <f t="shared" si="83"/>
        <v>0.9904835177021819</v>
      </c>
    </row>
    <row r="206" spans="1:10" ht="51">
      <c r="A206" s="294"/>
      <c r="B206" s="296"/>
      <c r="C206" s="208" t="s">
        <v>244</v>
      </c>
      <c r="D206" s="239">
        <f>SUM(E206:F206)</f>
        <v>121009</v>
      </c>
      <c r="E206" s="239">
        <v>121009</v>
      </c>
      <c r="F206" s="177">
        <v>0</v>
      </c>
      <c r="G206" s="239">
        <f>SUM(H206:I206)</f>
        <v>119790</v>
      </c>
      <c r="H206" s="239">
        <v>119790</v>
      </c>
      <c r="I206" s="239">
        <v>0</v>
      </c>
      <c r="J206" s="174">
        <f t="shared" si="83"/>
        <v>0.9899263691130412</v>
      </c>
    </row>
    <row r="207" spans="1:10" ht="51">
      <c r="A207" s="294"/>
      <c r="B207" s="297"/>
      <c r="C207" s="208" t="s">
        <v>242</v>
      </c>
      <c r="D207" s="239">
        <f>SUM(E207:F207)</f>
        <v>21809</v>
      </c>
      <c r="E207" s="239">
        <v>21809</v>
      </c>
      <c r="F207" s="177">
        <v>0</v>
      </c>
      <c r="G207" s="239">
        <f>SUM(H207:I207)</f>
        <v>21657</v>
      </c>
      <c r="H207" s="239">
        <v>21657</v>
      </c>
      <c r="I207" s="239">
        <v>0</v>
      </c>
      <c r="J207" s="174">
        <f t="shared" si="83"/>
        <v>0.9930304002934568</v>
      </c>
    </row>
    <row r="208" spans="1:10" ht="38.25">
      <c r="A208" s="294"/>
      <c r="B208" s="297"/>
      <c r="C208" s="208" t="s">
        <v>243</v>
      </c>
      <c r="D208" s="239">
        <f>SUM(E208:F208)</f>
        <v>22</v>
      </c>
      <c r="E208" s="239">
        <v>22</v>
      </c>
      <c r="F208" s="177">
        <v>0</v>
      </c>
      <c r="G208" s="239">
        <f>SUM(H208:I208)</f>
        <v>20</v>
      </c>
      <c r="H208" s="239">
        <v>20</v>
      </c>
      <c r="I208" s="239">
        <v>0</v>
      </c>
      <c r="J208" s="174">
        <f t="shared" si="83"/>
        <v>0.9090909090909091</v>
      </c>
    </row>
    <row r="209" spans="1:10" ht="38.25">
      <c r="A209" s="294"/>
      <c r="B209" s="297"/>
      <c r="C209" s="192" t="s">
        <v>356</v>
      </c>
      <c r="D209" s="239">
        <f>SUM(E209:F209)</f>
        <v>136</v>
      </c>
      <c r="E209" s="239">
        <v>136</v>
      </c>
      <c r="F209" s="177">
        <v>0</v>
      </c>
      <c r="G209" s="239">
        <f>SUM(H209:I209)</f>
        <v>136</v>
      </c>
      <c r="H209" s="239">
        <v>136</v>
      </c>
      <c r="I209" s="239">
        <v>0</v>
      </c>
      <c r="J209" s="174">
        <f t="shared" si="83"/>
        <v>1</v>
      </c>
    </row>
    <row r="210" spans="1:10" ht="25.5">
      <c r="A210" s="295"/>
      <c r="B210" s="298"/>
      <c r="C210" s="185" t="s">
        <v>316</v>
      </c>
      <c r="D210" s="239">
        <f>SUM(E210:F210)</f>
        <v>1300</v>
      </c>
      <c r="E210" s="238">
        <v>1300</v>
      </c>
      <c r="F210" s="191">
        <v>0</v>
      </c>
      <c r="G210" s="238">
        <f>SUM(H210:I210)</f>
        <v>1300</v>
      </c>
      <c r="H210" s="238">
        <v>1300</v>
      </c>
      <c r="I210" s="239">
        <v>0</v>
      </c>
      <c r="J210" s="174">
        <f t="shared" si="83"/>
        <v>1</v>
      </c>
    </row>
    <row r="211" spans="1:10" s="170" customFormat="1" ht="15.75">
      <c r="A211" s="230">
        <v>851</v>
      </c>
      <c r="B211" s="230"/>
      <c r="C211" s="243" t="s">
        <v>357</v>
      </c>
      <c r="D211" s="240">
        <f aca="true" t="shared" si="85" ref="D211:I211">SUM(D212,D215,D217,D220,D223,)</f>
        <v>5052657</v>
      </c>
      <c r="E211" s="240">
        <f t="shared" si="85"/>
        <v>20691</v>
      </c>
      <c r="F211" s="240">
        <f t="shared" si="85"/>
        <v>5031966</v>
      </c>
      <c r="G211" s="240">
        <f t="shared" si="85"/>
        <v>5052691</v>
      </c>
      <c r="H211" s="240">
        <f t="shared" si="85"/>
        <v>20726</v>
      </c>
      <c r="I211" s="240">
        <f t="shared" si="85"/>
        <v>5031965</v>
      </c>
      <c r="J211" s="169">
        <f t="shared" si="83"/>
        <v>1.0000067291328107</v>
      </c>
    </row>
    <row r="212" spans="1:10" s="182" customFormat="1" ht="15">
      <c r="A212" s="293"/>
      <c r="B212" s="227">
        <v>85111</v>
      </c>
      <c r="C212" s="242" t="s">
        <v>358</v>
      </c>
      <c r="D212" s="241">
        <f>SUM(E212:F212)</f>
        <v>4531966</v>
      </c>
      <c r="E212" s="241">
        <f>SUM(E213)</f>
        <v>0</v>
      </c>
      <c r="F212" s="241">
        <f>SUM(F213:F214)</f>
        <v>4531966</v>
      </c>
      <c r="G212" s="241">
        <f>SUM(G213:G214)</f>
        <v>4531965</v>
      </c>
      <c r="H212" s="241">
        <f>SUM(H213)</f>
        <v>0</v>
      </c>
      <c r="I212" s="241">
        <f>SUM(I213:I214)</f>
        <v>4531965</v>
      </c>
      <c r="J212" s="174">
        <f>G212/D212</f>
        <v>0.9999997793452113</v>
      </c>
    </row>
    <row r="213" spans="1:10" ht="63.75">
      <c r="A213" s="294"/>
      <c r="B213" s="296"/>
      <c r="C213" s="185" t="s">
        <v>359</v>
      </c>
      <c r="D213" s="241">
        <f>SUM(E213:F213)</f>
        <v>4485850</v>
      </c>
      <c r="E213" s="239">
        <v>0</v>
      </c>
      <c r="F213" s="239">
        <v>4485850</v>
      </c>
      <c r="G213" s="239">
        <f>SUM(H213:I213)</f>
        <v>4485849</v>
      </c>
      <c r="H213" s="239">
        <v>0</v>
      </c>
      <c r="I213" s="239">
        <v>4485849</v>
      </c>
      <c r="J213" s="174">
        <f>G213/D213</f>
        <v>0.9999997770768082</v>
      </c>
    </row>
    <row r="214" spans="1:10" ht="76.5">
      <c r="A214" s="294"/>
      <c r="B214" s="298"/>
      <c r="C214" s="185" t="s">
        <v>360</v>
      </c>
      <c r="D214" s="241">
        <f>SUM(E214:F214)</f>
        <v>46116</v>
      </c>
      <c r="E214" s="239">
        <v>0</v>
      </c>
      <c r="F214" s="239">
        <v>46116</v>
      </c>
      <c r="G214" s="239">
        <f>SUM(H214:I214)</f>
        <v>46116</v>
      </c>
      <c r="H214" s="239">
        <v>0</v>
      </c>
      <c r="I214" s="239">
        <v>46116</v>
      </c>
      <c r="J214" s="174">
        <f>G214/D214</f>
        <v>1</v>
      </c>
    </row>
    <row r="215" spans="1:10" s="182" customFormat="1" ht="15">
      <c r="A215" s="294"/>
      <c r="B215" s="227">
        <v>85141</v>
      </c>
      <c r="C215" s="242" t="s">
        <v>67</v>
      </c>
      <c r="D215" s="241">
        <f aca="true" t="shared" si="86" ref="D215:I215">SUM(D216)</f>
        <v>500000</v>
      </c>
      <c r="E215" s="241">
        <f t="shared" si="86"/>
        <v>0</v>
      </c>
      <c r="F215" s="241">
        <f t="shared" si="86"/>
        <v>500000</v>
      </c>
      <c r="G215" s="241">
        <f t="shared" si="86"/>
        <v>500000</v>
      </c>
      <c r="H215" s="241">
        <f t="shared" si="86"/>
        <v>0</v>
      </c>
      <c r="I215" s="241">
        <f t="shared" si="86"/>
        <v>500000</v>
      </c>
      <c r="J215" s="181">
        <f>G215/D215</f>
        <v>1</v>
      </c>
    </row>
    <row r="216" spans="1:10" ht="38.25">
      <c r="A216" s="294"/>
      <c r="B216" s="164"/>
      <c r="C216" s="10" t="s">
        <v>289</v>
      </c>
      <c r="D216" s="239">
        <f>SUM(E216:F216)</f>
        <v>500000</v>
      </c>
      <c r="E216" s="239">
        <v>0</v>
      </c>
      <c r="F216" s="239">
        <v>500000</v>
      </c>
      <c r="G216" s="239">
        <f>SUM(H216:I216)</f>
        <v>500000</v>
      </c>
      <c r="H216" s="239">
        <v>0</v>
      </c>
      <c r="I216" s="239">
        <v>500000</v>
      </c>
      <c r="J216" s="174">
        <f>G216/D216</f>
        <v>1</v>
      </c>
    </row>
    <row r="217" spans="1:10" s="182" customFormat="1" ht="15">
      <c r="A217" s="294"/>
      <c r="B217" s="227">
        <v>85153</v>
      </c>
      <c r="C217" s="242" t="s">
        <v>361</v>
      </c>
      <c r="D217" s="241">
        <f aca="true" t="shared" si="87" ref="D217:I217">SUM(D218:D219)</f>
        <v>0</v>
      </c>
      <c r="E217" s="241">
        <f t="shared" si="87"/>
        <v>0</v>
      </c>
      <c r="F217" s="241">
        <f t="shared" si="87"/>
        <v>0</v>
      </c>
      <c r="G217" s="241">
        <f t="shared" si="87"/>
        <v>128</v>
      </c>
      <c r="H217" s="241">
        <f t="shared" si="87"/>
        <v>128</v>
      </c>
      <c r="I217" s="241">
        <f t="shared" si="87"/>
        <v>0</v>
      </c>
      <c r="J217" s="174"/>
    </row>
    <row r="218" spans="1:10" ht="30" customHeight="1">
      <c r="A218" s="294"/>
      <c r="B218" s="296"/>
      <c r="C218" s="208" t="s">
        <v>352</v>
      </c>
      <c r="D218" s="239">
        <f>SUM(E218:F218)</f>
        <v>0</v>
      </c>
      <c r="E218" s="239">
        <v>0</v>
      </c>
      <c r="F218" s="177">
        <v>0</v>
      </c>
      <c r="G218" s="239">
        <f>SUM(H218:I218)</f>
        <v>120</v>
      </c>
      <c r="H218" s="239">
        <v>120</v>
      </c>
      <c r="I218" s="239">
        <v>0</v>
      </c>
      <c r="J218" s="174"/>
    </row>
    <row r="219" spans="1:10" ht="38.25">
      <c r="A219" s="294"/>
      <c r="B219" s="298"/>
      <c r="C219" s="208" t="s">
        <v>351</v>
      </c>
      <c r="D219" s="239">
        <f>SUM(E219:F219)</f>
        <v>0</v>
      </c>
      <c r="E219" s="239">
        <v>0</v>
      </c>
      <c r="F219" s="177">
        <v>0</v>
      </c>
      <c r="G219" s="239">
        <f>SUM(H219:I219)</f>
        <v>8</v>
      </c>
      <c r="H219" s="239">
        <v>8</v>
      </c>
      <c r="I219" s="239">
        <v>0</v>
      </c>
      <c r="J219" s="174"/>
    </row>
    <row r="220" spans="1:10" s="182" customFormat="1" ht="15">
      <c r="A220" s="294"/>
      <c r="B220" s="227">
        <v>85154</v>
      </c>
      <c r="C220" s="242" t="s">
        <v>362</v>
      </c>
      <c r="D220" s="241">
        <f aca="true" t="shared" si="88" ref="D220:I220">SUM(D221:D222)</f>
        <v>0</v>
      </c>
      <c r="E220" s="241">
        <f t="shared" si="88"/>
        <v>0</v>
      </c>
      <c r="F220" s="241">
        <f t="shared" si="88"/>
        <v>0</v>
      </c>
      <c r="G220" s="241">
        <f t="shared" si="88"/>
        <v>614</v>
      </c>
      <c r="H220" s="241">
        <f t="shared" si="88"/>
        <v>614</v>
      </c>
      <c r="I220" s="241">
        <f t="shared" si="88"/>
        <v>0</v>
      </c>
      <c r="J220" s="174"/>
    </row>
    <row r="221" spans="1:10" ht="29.25" customHeight="1">
      <c r="A221" s="294"/>
      <c r="B221" s="296"/>
      <c r="C221" s="208" t="s">
        <v>352</v>
      </c>
      <c r="D221" s="239">
        <f>SUM(E221:F221)</f>
        <v>0</v>
      </c>
      <c r="E221" s="239">
        <v>0</v>
      </c>
      <c r="F221" s="177">
        <v>0</v>
      </c>
      <c r="G221" s="239">
        <f>SUM(H221:I221)</f>
        <v>565</v>
      </c>
      <c r="H221" s="239">
        <v>565</v>
      </c>
      <c r="I221" s="239">
        <v>0</v>
      </c>
      <c r="J221" s="174"/>
    </row>
    <row r="222" spans="1:10" ht="38.25">
      <c r="A222" s="294"/>
      <c r="B222" s="298"/>
      <c r="C222" s="208" t="s">
        <v>351</v>
      </c>
      <c r="D222" s="239">
        <f>SUM(E222:F222)</f>
        <v>0</v>
      </c>
      <c r="E222" s="239">
        <v>0</v>
      </c>
      <c r="F222" s="177">
        <v>0</v>
      </c>
      <c r="G222" s="239">
        <v>49</v>
      </c>
      <c r="H222" s="239">
        <v>49</v>
      </c>
      <c r="I222" s="239">
        <v>0</v>
      </c>
      <c r="J222" s="174"/>
    </row>
    <row r="223" spans="1:10" s="182" customFormat="1" ht="38.25">
      <c r="A223" s="294"/>
      <c r="B223" s="227">
        <v>85156</v>
      </c>
      <c r="C223" s="242" t="s">
        <v>363</v>
      </c>
      <c r="D223" s="241">
        <f aca="true" t="shared" si="89" ref="D223:I223">SUM(D224)</f>
        <v>20691</v>
      </c>
      <c r="E223" s="241">
        <f t="shared" si="89"/>
        <v>20691</v>
      </c>
      <c r="F223" s="241">
        <f t="shared" si="89"/>
        <v>0</v>
      </c>
      <c r="G223" s="241">
        <f t="shared" si="89"/>
        <v>19984</v>
      </c>
      <c r="H223" s="241">
        <f t="shared" si="89"/>
        <v>19984</v>
      </c>
      <c r="I223" s="241">
        <f t="shared" si="89"/>
        <v>0</v>
      </c>
      <c r="J223" s="181">
        <f aca="true" t="shared" si="90" ref="J223:J230">G223/D223</f>
        <v>0.9658305543473008</v>
      </c>
    </row>
    <row r="224" spans="1:10" ht="38.25">
      <c r="A224" s="295"/>
      <c r="B224" s="164"/>
      <c r="C224" s="208" t="s">
        <v>289</v>
      </c>
      <c r="D224" s="239">
        <f>SUM(E224:F224)</f>
        <v>20691</v>
      </c>
      <c r="E224" s="239">
        <v>20691</v>
      </c>
      <c r="F224" s="177">
        <v>0</v>
      </c>
      <c r="G224" s="239">
        <f>SUM(H224:I224)</f>
        <v>19984</v>
      </c>
      <c r="H224" s="239">
        <v>19984</v>
      </c>
      <c r="I224" s="239">
        <v>0</v>
      </c>
      <c r="J224" s="174">
        <f t="shared" si="90"/>
        <v>0.9658305543473008</v>
      </c>
    </row>
    <row r="225" spans="1:10" s="170" customFormat="1" ht="15.75">
      <c r="A225" s="230">
        <v>852</v>
      </c>
      <c r="B225" s="230"/>
      <c r="C225" s="243" t="s">
        <v>364</v>
      </c>
      <c r="D225" s="240">
        <f aca="true" t="shared" si="91" ref="D225:I225">SUM(D226,D228,D232,D236,D239)</f>
        <v>1105513</v>
      </c>
      <c r="E225" s="240">
        <f t="shared" si="91"/>
        <v>1105513</v>
      </c>
      <c r="F225" s="240">
        <f t="shared" si="91"/>
        <v>0</v>
      </c>
      <c r="G225" s="240">
        <f t="shared" si="91"/>
        <v>1108539</v>
      </c>
      <c r="H225" s="240">
        <f t="shared" si="91"/>
        <v>1108539</v>
      </c>
      <c r="I225" s="240">
        <f t="shared" si="91"/>
        <v>0</v>
      </c>
      <c r="J225" s="169">
        <f t="shared" si="90"/>
        <v>1.0027371907883489</v>
      </c>
    </row>
    <row r="226" spans="1:10" s="202" customFormat="1" ht="38.25">
      <c r="A226" s="288"/>
      <c r="B226" s="219">
        <v>85212</v>
      </c>
      <c r="C226" s="244" t="s">
        <v>69</v>
      </c>
      <c r="D226" s="237">
        <f aca="true" t="shared" si="92" ref="D226:I226">SUM(D227)</f>
        <v>1045800</v>
      </c>
      <c r="E226" s="237">
        <f t="shared" si="92"/>
        <v>1045800</v>
      </c>
      <c r="F226" s="237">
        <f t="shared" si="92"/>
        <v>0</v>
      </c>
      <c r="G226" s="237">
        <f t="shared" si="92"/>
        <v>1045507</v>
      </c>
      <c r="H226" s="237">
        <f t="shared" si="92"/>
        <v>1045507</v>
      </c>
      <c r="I226" s="237">
        <f t="shared" si="92"/>
        <v>0</v>
      </c>
      <c r="J226" s="201">
        <f t="shared" si="90"/>
        <v>0.9997198317077836</v>
      </c>
    </row>
    <row r="227" spans="1:10" s="224" customFormat="1" ht="38.25">
      <c r="A227" s="289"/>
      <c r="B227" s="234"/>
      <c r="C227" s="235" t="s">
        <v>289</v>
      </c>
      <c r="D227" s="238">
        <f>SUM(E227:F227)</f>
        <v>1045800</v>
      </c>
      <c r="E227" s="238">
        <v>1045800</v>
      </c>
      <c r="F227" s="191">
        <v>0</v>
      </c>
      <c r="G227" s="238">
        <f>SUM(H227:I227)</f>
        <v>1045507</v>
      </c>
      <c r="H227" s="238">
        <v>1045507</v>
      </c>
      <c r="I227" s="238">
        <v>0</v>
      </c>
      <c r="J227" s="203">
        <f t="shared" si="90"/>
        <v>0.9997198317077836</v>
      </c>
    </row>
    <row r="228" spans="1:10" s="182" customFormat="1" ht="15">
      <c r="A228" s="289"/>
      <c r="B228" s="227">
        <v>85217</v>
      </c>
      <c r="C228" s="242" t="s">
        <v>365</v>
      </c>
      <c r="D228" s="241">
        <f aca="true" t="shared" si="93" ref="D228:I228">SUM(D229:D231)</f>
        <v>14084</v>
      </c>
      <c r="E228" s="241">
        <f t="shared" si="93"/>
        <v>14084</v>
      </c>
      <c r="F228" s="241">
        <f t="shared" si="93"/>
        <v>0</v>
      </c>
      <c r="G228" s="241">
        <f t="shared" si="93"/>
        <v>13826</v>
      </c>
      <c r="H228" s="241">
        <f t="shared" si="93"/>
        <v>13826</v>
      </c>
      <c r="I228" s="241">
        <f t="shared" si="93"/>
        <v>0</v>
      </c>
      <c r="J228" s="181">
        <f t="shared" si="90"/>
        <v>0.9816813405282591</v>
      </c>
    </row>
    <row r="229" spans="1:10" ht="38.25">
      <c r="A229" s="289"/>
      <c r="B229" s="296"/>
      <c r="C229" s="208" t="s">
        <v>415</v>
      </c>
      <c r="D229" s="239">
        <f>SUM(E229:F229)</f>
        <v>14016</v>
      </c>
      <c r="E229" s="239">
        <v>14016</v>
      </c>
      <c r="F229" s="177">
        <v>0</v>
      </c>
      <c r="G229" s="239">
        <f>SUM(H229:I229)</f>
        <v>10805</v>
      </c>
      <c r="H229" s="239">
        <v>10805</v>
      </c>
      <c r="I229" s="239">
        <v>0</v>
      </c>
      <c r="J229" s="174">
        <f t="shared" si="90"/>
        <v>0.7709046803652968</v>
      </c>
    </row>
    <row r="230" spans="1:10" ht="25.5">
      <c r="A230" s="289"/>
      <c r="B230" s="297"/>
      <c r="C230" s="208" t="s">
        <v>366</v>
      </c>
      <c r="D230" s="239">
        <f>SUM(E230:F230)</f>
        <v>68</v>
      </c>
      <c r="E230" s="239">
        <v>68</v>
      </c>
      <c r="F230" s="177">
        <v>0</v>
      </c>
      <c r="G230" s="239">
        <f>SUM(H230:I230)</f>
        <v>3011</v>
      </c>
      <c r="H230" s="239">
        <v>3011</v>
      </c>
      <c r="I230" s="239">
        <v>0</v>
      </c>
      <c r="J230" s="174">
        <f t="shared" si="90"/>
        <v>44.279411764705884</v>
      </c>
    </row>
    <row r="231" spans="1:10" ht="51">
      <c r="A231" s="289"/>
      <c r="B231" s="298"/>
      <c r="C231" s="208" t="s">
        <v>367</v>
      </c>
      <c r="D231" s="239">
        <f>SUM(E231:F231)</f>
        <v>0</v>
      </c>
      <c r="E231" s="239">
        <v>0</v>
      </c>
      <c r="F231" s="177">
        <v>0</v>
      </c>
      <c r="G231" s="239">
        <f>SUM(H231:I231)</f>
        <v>10</v>
      </c>
      <c r="H231" s="239">
        <v>10</v>
      </c>
      <c r="I231" s="239">
        <v>0</v>
      </c>
      <c r="J231" s="174"/>
    </row>
    <row r="232" spans="1:10" s="182" customFormat="1" ht="15">
      <c r="A232" s="289"/>
      <c r="B232" s="227">
        <v>85218</v>
      </c>
      <c r="C232" s="242" t="s">
        <v>368</v>
      </c>
      <c r="D232" s="241">
        <f aca="true" t="shared" si="94" ref="D232:I232">SUM(D233:D235)</f>
        <v>7683</v>
      </c>
      <c r="E232" s="241">
        <f t="shared" si="94"/>
        <v>7683</v>
      </c>
      <c r="F232" s="241">
        <f t="shared" si="94"/>
        <v>0</v>
      </c>
      <c r="G232" s="241">
        <f t="shared" si="94"/>
        <v>7812</v>
      </c>
      <c r="H232" s="241">
        <f t="shared" si="94"/>
        <v>7812</v>
      </c>
      <c r="I232" s="241">
        <f t="shared" si="94"/>
        <v>0</v>
      </c>
      <c r="J232" s="181">
        <f aca="true" t="shared" si="95" ref="J232:J249">G232/D232</f>
        <v>1.0167903162827021</v>
      </c>
    </row>
    <row r="233" spans="1:10" ht="51">
      <c r="A233" s="289"/>
      <c r="B233" s="296"/>
      <c r="C233" s="208" t="s">
        <v>244</v>
      </c>
      <c r="D233" s="239">
        <f>SUM(E233:F233)</f>
        <v>6145</v>
      </c>
      <c r="E233" s="239">
        <v>6145</v>
      </c>
      <c r="F233" s="177">
        <v>0</v>
      </c>
      <c r="G233" s="239">
        <f>SUM(H233:I233)</f>
        <v>6198</v>
      </c>
      <c r="H233" s="239">
        <v>6198</v>
      </c>
      <c r="I233" s="239">
        <v>0</v>
      </c>
      <c r="J233" s="174">
        <f t="shared" si="95"/>
        <v>1.0086248982912938</v>
      </c>
    </row>
    <row r="234" spans="1:10" ht="51">
      <c r="A234" s="289"/>
      <c r="B234" s="297"/>
      <c r="C234" s="208" t="s">
        <v>242</v>
      </c>
      <c r="D234" s="239">
        <f>SUM(E234:F234)</f>
        <v>1538</v>
      </c>
      <c r="E234" s="239">
        <v>1538</v>
      </c>
      <c r="F234" s="177">
        <v>0</v>
      </c>
      <c r="G234" s="239">
        <f>SUM(H234:I234)</f>
        <v>1563</v>
      </c>
      <c r="H234" s="239">
        <v>1563</v>
      </c>
      <c r="I234" s="239">
        <v>0</v>
      </c>
      <c r="J234" s="174">
        <f t="shared" si="95"/>
        <v>1.0162548764629389</v>
      </c>
    </row>
    <row r="235" spans="1:10" ht="38.25">
      <c r="A235" s="289"/>
      <c r="B235" s="298"/>
      <c r="C235" s="192" t="s">
        <v>248</v>
      </c>
      <c r="D235" s="239">
        <f>SUM(E235:F235)</f>
        <v>0</v>
      </c>
      <c r="E235" s="239">
        <v>0</v>
      </c>
      <c r="F235" s="177">
        <v>0</v>
      </c>
      <c r="G235" s="239">
        <f>SUM(H235:I235)</f>
        <v>51</v>
      </c>
      <c r="H235" s="239">
        <v>51</v>
      </c>
      <c r="I235" s="239">
        <v>0</v>
      </c>
      <c r="J235" s="174"/>
    </row>
    <row r="236" spans="1:10" s="182" customFormat="1" ht="15">
      <c r="A236" s="289"/>
      <c r="B236" s="227">
        <v>85219</v>
      </c>
      <c r="C236" s="242" t="s">
        <v>369</v>
      </c>
      <c r="D236" s="241">
        <f aca="true" t="shared" si="96" ref="D236:I236">SUM(D237:D238)</f>
        <v>14508</v>
      </c>
      <c r="E236" s="241">
        <f t="shared" si="96"/>
        <v>14508</v>
      </c>
      <c r="F236" s="241">
        <f t="shared" si="96"/>
        <v>0</v>
      </c>
      <c r="G236" s="241">
        <f t="shared" si="96"/>
        <v>14584</v>
      </c>
      <c r="H236" s="241">
        <f t="shared" si="96"/>
        <v>14584</v>
      </c>
      <c r="I236" s="241">
        <f t="shared" si="96"/>
        <v>0</v>
      </c>
      <c r="J236" s="181">
        <f t="shared" si="95"/>
        <v>1.0052384891094568</v>
      </c>
    </row>
    <row r="237" spans="1:10" ht="51">
      <c r="A237" s="289"/>
      <c r="B237" s="296"/>
      <c r="C237" s="208" t="s">
        <v>244</v>
      </c>
      <c r="D237" s="239">
        <f>SUM(E237:F237)</f>
        <v>12515</v>
      </c>
      <c r="E237" s="239">
        <v>12515</v>
      </c>
      <c r="F237" s="177">
        <v>0</v>
      </c>
      <c r="G237" s="239">
        <f>SUM(H237:I237)</f>
        <v>12511</v>
      </c>
      <c r="H237" s="239">
        <v>12511</v>
      </c>
      <c r="I237" s="239">
        <v>0</v>
      </c>
      <c r="J237" s="174">
        <f t="shared" si="95"/>
        <v>0.9996803835397523</v>
      </c>
    </row>
    <row r="238" spans="1:10" ht="51">
      <c r="A238" s="289"/>
      <c r="B238" s="298"/>
      <c r="C238" s="208" t="s">
        <v>242</v>
      </c>
      <c r="D238" s="239">
        <f>SUM(E238:F238)</f>
        <v>1993</v>
      </c>
      <c r="E238" s="239">
        <v>1993</v>
      </c>
      <c r="F238" s="177">
        <v>0</v>
      </c>
      <c r="G238" s="239">
        <f>SUM(H238:I238)</f>
        <v>2073</v>
      </c>
      <c r="H238" s="239">
        <v>2073</v>
      </c>
      <c r="I238" s="239">
        <v>0</v>
      </c>
      <c r="J238" s="174">
        <f t="shared" si="95"/>
        <v>1.0401404917210235</v>
      </c>
    </row>
    <row r="239" spans="1:10" s="182" customFormat="1" ht="15">
      <c r="A239" s="289"/>
      <c r="B239" s="227">
        <v>85295</v>
      </c>
      <c r="C239" s="242" t="s">
        <v>63</v>
      </c>
      <c r="D239" s="241">
        <f aca="true" t="shared" si="97" ref="D239:I239">SUM(D240:D242)</f>
        <v>23438</v>
      </c>
      <c r="E239" s="241">
        <f t="shared" si="97"/>
        <v>23438</v>
      </c>
      <c r="F239" s="241">
        <f t="shared" si="97"/>
        <v>0</v>
      </c>
      <c r="G239" s="241">
        <f t="shared" si="97"/>
        <v>26810</v>
      </c>
      <c r="H239" s="241">
        <f t="shared" si="97"/>
        <v>26810</v>
      </c>
      <c r="I239" s="241">
        <f t="shared" si="97"/>
        <v>0</v>
      </c>
      <c r="J239" s="181">
        <f t="shared" si="95"/>
        <v>1.143868930796143</v>
      </c>
    </row>
    <row r="240" spans="1:10" ht="51">
      <c r="A240" s="289"/>
      <c r="B240" s="296"/>
      <c r="C240" s="208" t="s">
        <v>244</v>
      </c>
      <c r="D240" s="239">
        <f>SUM(E240:F240)</f>
        <v>22073</v>
      </c>
      <c r="E240" s="239">
        <v>22073</v>
      </c>
      <c r="F240" s="177">
        <v>0</v>
      </c>
      <c r="G240" s="239">
        <f>SUM(H240:I240)</f>
        <v>25453</v>
      </c>
      <c r="H240" s="239">
        <v>25453</v>
      </c>
      <c r="I240" s="239">
        <v>0</v>
      </c>
      <c r="J240" s="174">
        <f t="shared" si="95"/>
        <v>1.153128256240656</v>
      </c>
    </row>
    <row r="241" spans="1:10" ht="51">
      <c r="A241" s="289"/>
      <c r="B241" s="297"/>
      <c r="C241" s="208" t="s">
        <v>242</v>
      </c>
      <c r="D241" s="239">
        <f>SUM(E241:F241)</f>
        <v>955</v>
      </c>
      <c r="E241" s="239">
        <v>955</v>
      </c>
      <c r="F241" s="177">
        <v>0</v>
      </c>
      <c r="G241" s="239">
        <f>SUM(H241:I241)</f>
        <v>951</v>
      </c>
      <c r="H241" s="239">
        <v>951</v>
      </c>
      <c r="I241" s="239">
        <v>0</v>
      </c>
      <c r="J241" s="174">
        <f t="shared" si="95"/>
        <v>0.9958115183246073</v>
      </c>
    </row>
    <row r="242" spans="1:10" ht="38.25">
      <c r="A242" s="290"/>
      <c r="B242" s="298"/>
      <c r="C242" s="208" t="s">
        <v>243</v>
      </c>
      <c r="D242" s="239">
        <f>SUM(E242:F242)</f>
        <v>410</v>
      </c>
      <c r="E242" s="239">
        <v>410</v>
      </c>
      <c r="F242" s="177">
        <v>0</v>
      </c>
      <c r="G242" s="239">
        <f>SUM(H242:I242)</f>
        <v>406</v>
      </c>
      <c r="H242" s="239">
        <v>406</v>
      </c>
      <c r="I242" s="239">
        <v>0</v>
      </c>
      <c r="J242" s="174">
        <f t="shared" si="95"/>
        <v>0.9902439024390244</v>
      </c>
    </row>
    <row r="243" spans="1:10" s="170" customFormat="1" ht="25.5">
      <c r="A243" s="230">
        <v>853</v>
      </c>
      <c r="B243" s="230"/>
      <c r="C243" s="243" t="s">
        <v>370</v>
      </c>
      <c r="D243" s="240">
        <f aca="true" t="shared" si="98" ref="D243:I243">SUM(D244,D248,D250,D262,D265,)</f>
        <v>11564959</v>
      </c>
      <c r="E243" s="240">
        <f t="shared" si="98"/>
        <v>11541499</v>
      </c>
      <c r="F243" s="240">
        <f t="shared" si="98"/>
        <v>23460</v>
      </c>
      <c r="G243" s="240">
        <f t="shared" si="98"/>
        <v>11121815</v>
      </c>
      <c r="H243" s="240">
        <f t="shared" si="98"/>
        <v>11098361</v>
      </c>
      <c r="I243" s="240">
        <f t="shared" si="98"/>
        <v>23454</v>
      </c>
      <c r="J243" s="245">
        <f t="shared" si="95"/>
        <v>0.9616821814932505</v>
      </c>
    </row>
    <row r="244" spans="1:10" s="182" customFormat="1" ht="25.5">
      <c r="A244" s="293"/>
      <c r="B244" s="227">
        <v>85311</v>
      </c>
      <c r="C244" s="242" t="s">
        <v>418</v>
      </c>
      <c r="D244" s="241">
        <f aca="true" t="shared" si="99" ref="D244:I244">SUM(D245:D247)</f>
        <v>10000</v>
      </c>
      <c r="E244" s="241">
        <f t="shared" si="99"/>
        <v>10000</v>
      </c>
      <c r="F244" s="241">
        <f t="shared" si="99"/>
        <v>0</v>
      </c>
      <c r="G244" s="241">
        <f t="shared" si="99"/>
        <v>11157</v>
      </c>
      <c r="H244" s="241">
        <f t="shared" si="99"/>
        <v>11157</v>
      </c>
      <c r="I244" s="241">
        <f t="shared" si="99"/>
        <v>0</v>
      </c>
      <c r="J244" s="181">
        <f t="shared" si="95"/>
        <v>1.1157</v>
      </c>
    </row>
    <row r="245" spans="1:10" ht="38.25">
      <c r="A245" s="294"/>
      <c r="B245" s="296"/>
      <c r="C245" s="208" t="s">
        <v>353</v>
      </c>
      <c r="D245" s="238">
        <f>SUM(E245:F245)</f>
        <v>10000</v>
      </c>
      <c r="E245" s="238">
        <v>10000</v>
      </c>
      <c r="F245" s="191">
        <v>0</v>
      </c>
      <c r="G245" s="238">
        <f>SUM(H245:I245)</f>
        <v>10000</v>
      </c>
      <c r="H245" s="238">
        <v>10000</v>
      </c>
      <c r="I245" s="238">
        <v>0</v>
      </c>
      <c r="J245" s="174">
        <f t="shared" si="95"/>
        <v>1</v>
      </c>
    </row>
    <row r="246" spans="1:10" ht="28.5" customHeight="1">
      <c r="A246" s="294"/>
      <c r="B246" s="297"/>
      <c r="C246" s="208" t="s">
        <v>352</v>
      </c>
      <c r="D246" s="239">
        <f>SUM(E246:F246)</f>
        <v>0</v>
      </c>
      <c r="E246" s="239">
        <v>0</v>
      </c>
      <c r="F246" s="177">
        <v>0</v>
      </c>
      <c r="G246" s="238">
        <f>SUM(H246:I246)</f>
        <v>1052</v>
      </c>
      <c r="H246" s="239">
        <v>1052</v>
      </c>
      <c r="I246" s="239">
        <v>0</v>
      </c>
      <c r="J246" s="174"/>
    </row>
    <row r="247" spans="1:10" ht="38.25">
      <c r="A247" s="294"/>
      <c r="B247" s="298"/>
      <c r="C247" s="208" t="s">
        <v>351</v>
      </c>
      <c r="D247" s="239">
        <f>SUM(E247:F247)</f>
        <v>0</v>
      </c>
      <c r="E247" s="239">
        <v>0</v>
      </c>
      <c r="F247" s="177">
        <v>0</v>
      </c>
      <c r="G247" s="239">
        <f>SUM(H247:I247)</f>
        <v>105</v>
      </c>
      <c r="H247" s="239">
        <v>105</v>
      </c>
      <c r="I247" s="239">
        <v>0</v>
      </c>
      <c r="J247" s="174"/>
    </row>
    <row r="248" spans="1:10" s="182" customFormat="1" ht="25.5">
      <c r="A248" s="294"/>
      <c r="B248" s="227">
        <v>85324</v>
      </c>
      <c r="C248" s="242" t="s">
        <v>371</v>
      </c>
      <c r="D248" s="241">
        <f aca="true" t="shared" si="100" ref="D248:I248">SUM(D249)</f>
        <v>31320</v>
      </c>
      <c r="E248" s="241">
        <f t="shared" si="100"/>
        <v>31320</v>
      </c>
      <c r="F248" s="241">
        <f t="shared" si="100"/>
        <v>0</v>
      </c>
      <c r="G248" s="241">
        <f t="shared" si="100"/>
        <v>151260</v>
      </c>
      <c r="H248" s="241">
        <f t="shared" si="100"/>
        <v>151260</v>
      </c>
      <c r="I248" s="241">
        <f t="shared" si="100"/>
        <v>0</v>
      </c>
      <c r="J248" s="181">
        <f aca="true" t="shared" si="101" ref="J248:J265">G248/D248</f>
        <v>4.829501915708812</v>
      </c>
    </row>
    <row r="249" spans="1:10" ht="25.5">
      <c r="A249" s="294"/>
      <c r="B249" s="164"/>
      <c r="C249" s="178" t="s">
        <v>372</v>
      </c>
      <c r="D249" s="239">
        <f>SUM(E249:F249)</f>
        <v>31320</v>
      </c>
      <c r="E249" s="239">
        <v>31320</v>
      </c>
      <c r="F249" s="177">
        <v>0</v>
      </c>
      <c r="G249" s="239">
        <f>SUM(H249:I249)</f>
        <v>151260</v>
      </c>
      <c r="H249" s="239">
        <v>151260</v>
      </c>
      <c r="I249" s="239">
        <v>0</v>
      </c>
      <c r="J249" s="174">
        <f t="shared" si="95"/>
        <v>4.829501915708812</v>
      </c>
    </row>
    <row r="250" spans="1:10" s="182" customFormat="1" ht="15">
      <c r="A250" s="294"/>
      <c r="B250" s="227">
        <v>85332</v>
      </c>
      <c r="C250" s="242" t="s">
        <v>70</v>
      </c>
      <c r="D250" s="241">
        <f aca="true" t="shared" si="102" ref="D250:I250">SUM(D251:D261)</f>
        <v>11512258</v>
      </c>
      <c r="E250" s="241">
        <f t="shared" si="102"/>
        <v>11488798</v>
      </c>
      <c r="F250" s="241">
        <f t="shared" si="102"/>
        <v>23460</v>
      </c>
      <c r="G250" s="241">
        <f t="shared" si="102"/>
        <v>10947834</v>
      </c>
      <c r="H250" s="241">
        <f t="shared" si="102"/>
        <v>10924380</v>
      </c>
      <c r="I250" s="241">
        <f t="shared" si="102"/>
        <v>23454</v>
      </c>
      <c r="J250" s="181">
        <f t="shared" si="101"/>
        <v>0.9509719118525662</v>
      </c>
    </row>
    <row r="251" spans="1:10" ht="25.5">
      <c r="A251" s="294"/>
      <c r="B251" s="296"/>
      <c r="C251" s="208" t="s">
        <v>373</v>
      </c>
      <c r="D251" s="239">
        <f aca="true" t="shared" si="103" ref="D251:D261">SUM(E251:F251)</f>
        <v>161000</v>
      </c>
      <c r="E251" s="239">
        <v>161000</v>
      </c>
      <c r="F251" s="177">
        <v>0</v>
      </c>
      <c r="G251" s="239">
        <f aca="true" t="shared" si="104" ref="G251:G261">SUM(H251:I251)</f>
        <v>140361</v>
      </c>
      <c r="H251" s="239">
        <v>140361</v>
      </c>
      <c r="I251" s="239">
        <v>0</v>
      </c>
      <c r="J251" s="174">
        <f t="shared" si="101"/>
        <v>0.8718074534161491</v>
      </c>
    </row>
    <row r="252" spans="1:10" s="247" customFormat="1" ht="51">
      <c r="A252" s="294"/>
      <c r="B252" s="297"/>
      <c r="C252" s="208" t="s">
        <v>223</v>
      </c>
      <c r="D252" s="246">
        <f t="shared" si="103"/>
        <v>38664</v>
      </c>
      <c r="E252" s="246">
        <v>38664</v>
      </c>
      <c r="F252" s="197">
        <v>0</v>
      </c>
      <c r="G252" s="246">
        <f t="shared" si="104"/>
        <v>38664</v>
      </c>
      <c r="H252" s="246">
        <v>38664</v>
      </c>
      <c r="I252" s="246">
        <v>0</v>
      </c>
      <c r="J252" s="199">
        <f t="shared" si="101"/>
        <v>1</v>
      </c>
    </row>
    <row r="253" spans="1:10" s="247" customFormat="1" ht="25.5">
      <c r="A253" s="294"/>
      <c r="B253" s="297"/>
      <c r="C253" s="208" t="s">
        <v>374</v>
      </c>
      <c r="D253" s="246">
        <f t="shared" si="103"/>
        <v>10808253</v>
      </c>
      <c r="E253" s="246">
        <v>10784793</v>
      </c>
      <c r="F253" s="197">
        <v>23460</v>
      </c>
      <c r="G253" s="246">
        <f t="shared" si="104"/>
        <v>10220337</v>
      </c>
      <c r="H253" s="246">
        <v>10196883</v>
      </c>
      <c r="I253" s="246">
        <v>23454</v>
      </c>
      <c r="J253" s="199">
        <f t="shared" si="101"/>
        <v>0.9456049002553881</v>
      </c>
    </row>
    <row r="254" spans="1:10" s="247" customFormat="1" ht="25.5">
      <c r="A254" s="294"/>
      <c r="B254" s="297"/>
      <c r="C254" s="208" t="s">
        <v>375</v>
      </c>
      <c r="D254" s="246">
        <f t="shared" si="103"/>
        <v>283800</v>
      </c>
      <c r="E254" s="246">
        <v>283800</v>
      </c>
      <c r="F254" s="197">
        <v>0</v>
      </c>
      <c r="G254" s="246">
        <f t="shared" si="104"/>
        <v>249261</v>
      </c>
      <c r="H254" s="246">
        <v>249261</v>
      </c>
      <c r="I254" s="246">
        <v>0</v>
      </c>
      <c r="J254" s="199">
        <f t="shared" si="101"/>
        <v>0.8782980972515856</v>
      </c>
    </row>
    <row r="255" spans="1:10" ht="38.25">
      <c r="A255" s="294"/>
      <c r="B255" s="297"/>
      <c r="C255" s="208" t="s">
        <v>416</v>
      </c>
      <c r="D255" s="239">
        <f t="shared" si="103"/>
        <v>34759</v>
      </c>
      <c r="E255" s="239">
        <v>34759</v>
      </c>
      <c r="F255" s="177">
        <v>0</v>
      </c>
      <c r="G255" s="239">
        <f t="shared" si="104"/>
        <v>34477</v>
      </c>
      <c r="H255" s="239">
        <v>34477</v>
      </c>
      <c r="I255" s="239">
        <v>0</v>
      </c>
      <c r="J255" s="174">
        <f t="shared" si="101"/>
        <v>0.9918869932967002</v>
      </c>
    </row>
    <row r="256" spans="1:10" ht="45.75" customHeight="1">
      <c r="A256" s="294"/>
      <c r="B256" s="297"/>
      <c r="C256" s="208" t="s">
        <v>376</v>
      </c>
      <c r="D256" s="239">
        <f t="shared" si="103"/>
        <v>132630</v>
      </c>
      <c r="E256" s="239">
        <v>132630</v>
      </c>
      <c r="F256" s="177">
        <v>0</v>
      </c>
      <c r="G256" s="239">
        <f t="shared" si="104"/>
        <v>188689</v>
      </c>
      <c r="H256" s="239">
        <v>188689</v>
      </c>
      <c r="I256" s="239">
        <v>0</v>
      </c>
      <c r="J256" s="174">
        <f t="shared" si="101"/>
        <v>1.4226720953027219</v>
      </c>
    </row>
    <row r="257" spans="1:10" ht="38.25">
      <c r="A257" s="294"/>
      <c r="B257" s="297"/>
      <c r="C257" s="208" t="s">
        <v>417</v>
      </c>
      <c r="D257" s="239">
        <f t="shared" si="103"/>
        <v>8256</v>
      </c>
      <c r="E257" s="239">
        <v>8256</v>
      </c>
      <c r="F257" s="177">
        <v>0</v>
      </c>
      <c r="G257" s="239">
        <f t="shared" si="104"/>
        <v>5114</v>
      </c>
      <c r="H257" s="239">
        <v>5114</v>
      </c>
      <c r="I257" s="239">
        <v>0</v>
      </c>
      <c r="J257" s="174">
        <f t="shared" si="101"/>
        <v>0.6194282945736435</v>
      </c>
    </row>
    <row r="258" spans="1:10" s="247" customFormat="1" ht="38.25">
      <c r="A258" s="294"/>
      <c r="B258" s="297"/>
      <c r="C258" s="208" t="s">
        <v>377</v>
      </c>
      <c r="D258" s="246">
        <f t="shared" si="103"/>
        <v>3326</v>
      </c>
      <c r="E258" s="246">
        <v>3326</v>
      </c>
      <c r="F258" s="197">
        <v>0</v>
      </c>
      <c r="G258" s="246">
        <f t="shared" si="104"/>
        <v>6444</v>
      </c>
      <c r="H258" s="246">
        <v>6444</v>
      </c>
      <c r="I258" s="246">
        <v>0</v>
      </c>
      <c r="J258" s="199">
        <f t="shared" si="101"/>
        <v>1.9374624173180999</v>
      </c>
    </row>
    <row r="259" spans="1:10" ht="25.5">
      <c r="A259" s="294"/>
      <c r="B259" s="297"/>
      <c r="C259" s="208" t="s">
        <v>378</v>
      </c>
      <c r="D259" s="239">
        <f t="shared" si="103"/>
        <v>1083</v>
      </c>
      <c r="E259" s="239">
        <v>1083</v>
      </c>
      <c r="F259" s="177">
        <v>0</v>
      </c>
      <c r="G259" s="246">
        <f t="shared" si="104"/>
        <v>2679</v>
      </c>
      <c r="H259" s="239">
        <v>2679</v>
      </c>
      <c r="I259" s="239">
        <v>0</v>
      </c>
      <c r="J259" s="174">
        <f t="shared" si="101"/>
        <v>2.473684210526316</v>
      </c>
    </row>
    <row r="260" spans="1:10" ht="51">
      <c r="A260" s="294"/>
      <c r="B260" s="297"/>
      <c r="C260" s="208" t="s">
        <v>379</v>
      </c>
      <c r="D260" s="239">
        <f t="shared" si="103"/>
        <v>39890</v>
      </c>
      <c r="E260" s="239">
        <v>39890</v>
      </c>
      <c r="F260" s="177">
        <v>0</v>
      </c>
      <c r="G260" s="239">
        <f t="shared" si="104"/>
        <v>61106</v>
      </c>
      <c r="H260" s="239">
        <v>61106</v>
      </c>
      <c r="I260" s="239">
        <v>0</v>
      </c>
      <c r="J260" s="174">
        <f t="shared" si="101"/>
        <v>1.5318626222110805</v>
      </c>
    </row>
    <row r="261" spans="1:10" s="247" customFormat="1" ht="38.25">
      <c r="A261" s="294"/>
      <c r="B261" s="298"/>
      <c r="C261" s="208" t="s">
        <v>420</v>
      </c>
      <c r="D261" s="246">
        <f t="shared" si="103"/>
        <v>597</v>
      </c>
      <c r="E261" s="246">
        <v>597</v>
      </c>
      <c r="F261" s="197">
        <v>0</v>
      </c>
      <c r="G261" s="246">
        <f t="shared" si="104"/>
        <v>702</v>
      </c>
      <c r="H261" s="246">
        <v>702</v>
      </c>
      <c r="I261" s="246"/>
      <c r="J261" s="199">
        <f t="shared" si="101"/>
        <v>1.1758793969849246</v>
      </c>
    </row>
    <row r="262" spans="1:10" s="182" customFormat="1" ht="15">
      <c r="A262" s="294"/>
      <c r="B262" s="227">
        <v>85333</v>
      </c>
      <c r="C262" s="242" t="s">
        <v>380</v>
      </c>
      <c r="D262" s="241">
        <f aca="true" t="shared" si="105" ref="D262:I262">SUM(D263:D264)</f>
        <v>1228</v>
      </c>
      <c r="E262" s="241">
        <f t="shared" si="105"/>
        <v>1228</v>
      </c>
      <c r="F262" s="241">
        <f t="shared" si="105"/>
        <v>0</v>
      </c>
      <c r="G262" s="241">
        <f t="shared" si="105"/>
        <v>1227</v>
      </c>
      <c r="H262" s="241">
        <f t="shared" si="105"/>
        <v>1227</v>
      </c>
      <c r="I262" s="241">
        <f t="shared" si="105"/>
        <v>0</v>
      </c>
      <c r="J262" s="181">
        <f t="shared" si="101"/>
        <v>0.999185667752443</v>
      </c>
    </row>
    <row r="263" spans="1:10" ht="51">
      <c r="A263" s="294"/>
      <c r="B263" s="296"/>
      <c r="C263" s="208" t="s">
        <v>244</v>
      </c>
      <c r="D263" s="239">
        <f>SUM(E263:F263)</f>
        <v>1219</v>
      </c>
      <c r="E263" s="239">
        <v>1219</v>
      </c>
      <c r="F263" s="177">
        <v>0</v>
      </c>
      <c r="G263" s="239">
        <f>SUM(H263:I263)</f>
        <v>1218</v>
      </c>
      <c r="H263" s="239">
        <v>1218</v>
      </c>
      <c r="I263" s="239">
        <v>0</v>
      </c>
      <c r="J263" s="174">
        <f t="shared" si="101"/>
        <v>0.9991796554552912</v>
      </c>
    </row>
    <row r="264" spans="1:10" ht="51">
      <c r="A264" s="294"/>
      <c r="B264" s="298"/>
      <c r="C264" s="208" t="s">
        <v>242</v>
      </c>
      <c r="D264" s="239">
        <f>SUM(E264:F264)</f>
        <v>9</v>
      </c>
      <c r="E264" s="239">
        <v>9</v>
      </c>
      <c r="F264" s="177">
        <v>0</v>
      </c>
      <c r="G264" s="239">
        <f>SUM(H264:I264)</f>
        <v>9</v>
      </c>
      <c r="H264" s="239">
        <v>9</v>
      </c>
      <c r="I264" s="239">
        <v>0</v>
      </c>
      <c r="J264" s="174">
        <f t="shared" si="101"/>
        <v>1</v>
      </c>
    </row>
    <row r="265" spans="1:10" s="182" customFormat="1" ht="15">
      <c r="A265" s="294"/>
      <c r="B265" s="227">
        <v>85395</v>
      </c>
      <c r="C265" s="242" t="s">
        <v>381</v>
      </c>
      <c r="D265" s="241">
        <f aca="true" t="shared" si="106" ref="D265:I265">SUM(D266:D270)</f>
        <v>10153</v>
      </c>
      <c r="E265" s="241">
        <f t="shared" si="106"/>
        <v>10153</v>
      </c>
      <c r="F265" s="241">
        <f t="shared" si="106"/>
        <v>0</v>
      </c>
      <c r="G265" s="241">
        <f t="shared" si="106"/>
        <v>10337</v>
      </c>
      <c r="H265" s="241">
        <f t="shared" si="106"/>
        <v>10337</v>
      </c>
      <c r="I265" s="241">
        <f t="shared" si="106"/>
        <v>0</v>
      </c>
      <c r="J265" s="181">
        <f t="shared" si="101"/>
        <v>1.0181227223480744</v>
      </c>
    </row>
    <row r="266" spans="1:10" ht="51">
      <c r="A266" s="294"/>
      <c r="B266" s="296"/>
      <c r="C266" s="208" t="s">
        <v>244</v>
      </c>
      <c r="D266" s="238">
        <f>SUM(E266:F266)</f>
        <v>6309</v>
      </c>
      <c r="E266" s="239">
        <v>6309</v>
      </c>
      <c r="F266" s="177">
        <v>0</v>
      </c>
      <c r="G266" s="239">
        <f>SUM(H266:I266)</f>
        <v>6306</v>
      </c>
      <c r="H266" s="239">
        <v>6306</v>
      </c>
      <c r="I266" s="239">
        <v>0</v>
      </c>
      <c r="J266" s="174">
        <f aca="true" t="shared" si="107" ref="J266:J272">G266/D266</f>
        <v>0.9995244888254874</v>
      </c>
    </row>
    <row r="267" spans="1:10" ht="51">
      <c r="A267" s="294"/>
      <c r="B267" s="297"/>
      <c r="C267" s="208" t="s">
        <v>242</v>
      </c>
      <c r="D267" s="238">
        <f>SUM(E267:F267)</f>
        <v>112</v>
      </c>
      <c r="E267" s="239">
        <v>112</v>
      </c>
      <c r="F267" s="177">
        <v>0</v>
      </c>
      <c r="G267" s="239">
        <f>SUM(H267:I267)</f>
        <v>302</v>
      </c>
      <c r="H267" s="239">
        <v>302</v>
      </c>
      <c r="I267" s="239">
        <v>0</v>
      </c>
      <c r="J267" s="174">
        <f t="shared" si="107"/>
        <v>2.6964285714285716</v>
      </c>
    </row>
    <row r="268" spans="1:10" ht="38.25">
      <c r="A268" s="294"/>
      <c r="B268" s="297"/>
      <c r="C268" s="208" t="s">
        <v>243</v>
      </c>
      <c r="D268" s="238">
        <f>SUM(E268:F268)</f>
        <v>10</v>
      </c>
      <c r="E268" s="239">
        <v>10</v>
      </c>
      <c r="F268" s="177">
        <v>0</v>
      </c>
      <c r="G268" s="239">
        <f>SUM(H268:I268)</f>
        <v>9</v>
      </c>
      <c r="H268" s="239">
        <v>9</v>
      </c>
      <c r="I268" s="239">
        <v>0</v>
      </c>
      <c r="J268" s="174">
        <f t="shared" si="107"/>
        <v>0.9</v>
      </c>
    </row>
    <row r="269" spans="1:10" ht="38.25">
      <c r="A269" s="294"/>
      <c r="B269" s="297"/>
      <c r="C269" s="235" t="s">
        <v>356</v>
      </c>
      <c r="D269" s="238">
        <f>SUM(E269:F269)</f>
        <v>3423</v>
      </c>
      <c r="E269" s="239">
        <v>3423</v>
      </c>
      <c r="F269" s="177">
        <v>0</v>
      </c>
      <c r="G269" s="239">
        <f>SUM(H269:I269)</f>
        <v>3422</v>
      </c>
      <c r="H269" s="239">
        <v>3422</v>
      </c>
      <c r="I269" s="239">
        <v>0</v>
      </c>
      <c r="J269" s="174">
        <f t="shared" si="107"/>
        <v>0.9997078586035641</v>
      </c>
    </row>
    <row r="270" spans="1:10" ht="14.25">
      <c r="A270" s="295"/>
      <c r="B270" s="298"/>
      <c r="C270" s="235" t="s">
        <v>419</v>
      </c>
      <c r="D270" s="238">
        <f>SUM(E270:F270)</f>
        <v>299</v>
      </c>
      <c r="E270" s="239">
        <v>299</v>
      </c>
      <c r="F270" s="177">
        <v>0</v>
      </c>
      <c r="G270" s="239">
        <f>SUM(H270:I270)</f>
        <v>298</v>
      </c>
      <c r="H270" s="239">
        <v>298</v>
      </c>
      <c r="I270" s="239">
        <v>0</v>
      </c>
      <c r="J270" s="174">
        <f t="shared" si="107"/>
        <v>0.9966555183946488</v>
      </c>
    </row>
    <row r="271" spans="1:10" s="170" customFormat="1" ht="15.75">
      <c r="A271" s="230">
        <v>854</v>
      </c>
      <c r="B271" s="230"/>
      <c r="C271" s="243" t="s">
        <v>382</v>
      </c>
      <c r="D271" s="240">
        <f aca="true" t="shared" si="108" ref="D271:I271">SUM(D272,D276)</f>
        <v>76691</v>
      </c>
      <c r="E271" s="240">
        <f t="shared" si="108"/>
        <v>76691</v>
      </c>
      <c r="F271" s="240">
        <f t="shared" si="108"/>
        <v>0</v>
      </c>
      <c r="G271" s="240">
        <f t="shared" si="108"/>
        <v>107729</v>
      </c>
      <c r="H271" s="240">
        <f t="shared" si="108"/>
        <v>107729</v>
      </c>
      <c r="I271" s="240">
        <f t="shared" si="108"/>
        <v>0</v>
      </c>
      <c r="J271" s="169">
        <f t="shared" si="107"/>
        <v>1.4047150252311222</v>
      </c>
    </row>
    <row r="272" spans="1:10" s="182" customFormat="1" ht="15">
      <c r="A272" s="293"/>
      <c r="B272" s="227">
        <v>85415</v>
      </c>
      <c r="C272" s="242" t="s">
        <v>383</v>
      </c>
      <c r="D272" s="241">
        <f aca="true" t="shared" si="109" ref="D272:I272">SUM(D273:D275)</f>
        <v>1218</v>
      </c>
      <c r="E272" s="241">
        <f t="shared" si="109"/>
        <v>1218</v>
      </c>
      <c r="F272" s="241">
        <f t="shared" si="109"/>
        <v>0</v>
      </c>
      <c r="G272" s="241">
        <f t="shared" si="109"/>
        <v>1262</v>
      </c>
      <c r="H272" s="241">
        <f t="shared" si="109"/>
        <v>1262</v>
      </c>
      <c r="I272" s="241">
        <f t="shared" si="109"/>
        <v>0</v>
      </c>
      <c r="J272" s="181">
        <f t="shared" si="107"/>
        <v>1.0361247947454844</v>
      </c>
    </row>
    <row r="273" spans="1:10" ht="38.25">
      <c r="A273" s="294"/>
      <c r="B273" s="296"/>
      <c r="C273" s="208" t="s">
        <v>356</v>
      </c>
      <c r="D273" s="239">
        <f>SUM(E273:F273)</f>
        <v>902</v>
      </c>
      <c r="E273" s="239">
        <v>902</v>
      </c>
      <c r="F273" s="177">
        <v>0</v>
      </c>
      <c r="G273" s="239">
        <f>SUM(H273:I273)</f>
        <v>915</v>
      </c>
      <c r="H273" s="239">
        <v>915</v>
      </c>
      <c r="I273" s="239">
        <v>0</v>
      </c>
      <c r="J273" s="174"/>
    </row>
    <row r="274" spans="1:10" ht="42.75" customHeight="1">
      <c r="A274" s="294"/>
      <c r="B274" s="297"/>
      <c r="C274" s="208" t="s">
        <v>376</v>
      </c>
      <c r="D274" s="239">
        <f>SUM(E274:F274)</f>
        <v>230</v>
      </c>
      <c r="E274" s="239">
        <v>230</v>
      </c>
      <c r="F274" s="177">
        <v>0</v>
      </c>
      <c r="G274" s="239">
        <f>SUM(H274:I274)</f>
        <v>229</v>
      </c>
      <c r="H274" s="239">
        <v>229</v>
      </c>
      <c r="I274" s="239">
        <v>0</v>
      </c>
      <c r="J274" s="174">
        <f aca="true" t="shared" si="110" ref="J274:J301">G274/D274</f>
        <v>0.9956521739130435</v>
      </c>
    </row>
    <row r="275" spans="1:10" ht="51">
      <c r="A275" s="294"/>
      <c r="B275" s="298"/>
      <c r="C275" s="208" t="s">
        <v>379</v>
      </c>
      <c r="D275" s="239">
        <f>SUM(E275:F275)</f>
        <v>86</v>
      </c>
      <c r="E275" s="239">
        <v>86</v>
      </c>
      <c r="F275" s="177">
        <v>0</v>
      </c>
      <c r="G275" s="239">
        <f>SUM(H275:I275)</f>
        <v>118</v>
      </c>
      <c r="H275" s="238">
        <v>118</v>
      </c>
      <c r="I275" s="239">
        <v>0</v>
      </c>
      <c r="J275" s="174">
        <f t="shared" si="110"/>
        <v>1.372093023255814</v>
      </c>
    </row>
    <row r="276" spans="1:10" s="182" customFormat="1" ht="15">
      <c r="A276" s="294"/>
      <c r="B276" s="227">
        <v>85495</v>
      </c>
      <c r="C276" s="242" t="s">
        <v>63</v>
      </c>
      <c r="D276" s="241">
        <f aca="true" t="shared" si="111" ref="D276:I276">SUM(D277:D278)</f>
        <v>75473</v>
      </c>
      <c r="E276" s="241">
        <f t="shared" si="111"/>
        <v>75473</v>
      </c>
      <c r="F276" s="241">
        <f t="shared" si="111"/>
        <v>0</v>
      </c>
      <c r="G276" s="241">
        <f t="shared" si="111"/>
        <v>106467</v>
      </c>
      <c r="H276" s="241">
        <f t="shared" si="111"/>
        <v>106467</v>
      </c>
      <c r="I276" s="241">
        <f t="shared" si="111"/>
        <v>0</v>
      </c>
      <c r="J276" s="181">
        <f t="shared" si="110"/>
        <v>1.410663416056073</v>
      </c>
    </row>
    <row r="277" spans="1:10" ht="51">
      <c r="A277" s="294"/>
      <c r="B277" s="296"/>
      <c r="C277" s="208" t="s">
        <v>244</v>
      </c>
      <c r="D277" s="239">
        <f>SUM(E277:F277)</f>
        <v>66654</v>
      </c>
      <c r="E277" s="239">
        <v>66654</v>
      </c>
      <c r="F277" s="177">
        <v>0</v>
      </c>
      <c r="G277" s="239">
        <f>SUM(H277:I277)</f>
        <v>92283</v>
      </c>
      <c r="H277" s="239">
        <v>92283</v>
      </c>
      <c r="I277" s="239">
        <v>0</v>
      </c>
      <c r="J277" s="174">
        <f t="shared" si="110"/>
        <v>1.3845080565307408</v>
      </c>
    </row>
    <row r="278" spans="1:10" ht="51">
      <c r="A278" s="295"/>
      <c r="B278" s="298"/>
      <c r="C278" s="208" t="s">
        <v>242</v>
      </c>
      <c r="D278" s="239">
        <f>SUM(E278:F278)</f>
        <v>8819</v>
      </c>
      <c r="E278" s="239">
        <v>8819</v>
      </c>
      <c r="F278" s="177">
        <v>0</v>
      </c>
      <c r="G278" s="239">
        <f>SUM(H278:I278)</f>
        <v>14184</v>
      </c>
      <c r="H278" s="239">
        <v>14184</v>
      </c>
      <c r="I278" s="239">
        <v>0</v>
      </c>
      <c r="J278" s="174">
        <f t="shared" si="110"/>
        <v>1.6083456174169406</v>
      </c>
    </row>
    <row r="279" spans="1:10" s="170" customFormat="1" ht="25.5">
      <c r="A279" s="230">
        <v>900</v>
      </c>
      <c r="B279" s="230"/>
      <c r="C279" s="243" t="s">
        <v>384</v>
      </c>
      <c r="D279" s="240">
        <f aca="true" t="shared" si="112" ref="D279:I279">SUM(D280,D284,D286,)</f>
        <v>13750328</v>
      </c>
      <c r="E279" s="240">
        <f t="shared" si="112"/>
        <v>69584</v>
      </c>
      <c r="F279" s="240">
        <f t="shared" si="112"/>
        <v>13680744</v>
      </c>
      <c r="G279" s="240">
        <f t="shared" si="112"/>
        <v>17268683</v>
      </c>
      <c r="H279" s="240">
        <f t="shared" si="112"/>
        <v>41203</v>
      </c>
      <c r="I279" s="240">
        <f t="shared" si="112"/>
        <v>17227480</v>
      </c>
      <c r="J279" s="169">
        <f t="shared" si="110"/>
        <v>1.2558742598722008</v>
      </c>
    </row>
    <row r="280" spans="1:10" s="170" customFormat="1" ht="15.75">
      <c r="A280" s="304"/>
      <c r="B280" s="227">
        <v>90001</v>
      </c>
      <c r="C280" s="242" t="s">
        <v>385</v>
      </c>
      <c r="D280" s="241">
        <f aca="true" t="shared" si="113" ref="D280:I280">SUM(D281:D283)</f>
        <v>13694328</v>
      </c>
      <c r="E280" s="241">
        <f t="shared" si="113"/>
        <v>13584</v>
      </c>
      <c r="F280" s="241">
        <f t="shared" si="113"/>
        <v>13680744</v>
      </c>
      <c r="G280" s="241">
        <f t="shared" si="113"/>
        <v>17241064</v>
      </c>
      <c r="H280" s="241">
        <f t="shared" si="113"/>
        <v>13584</v>
      </c>
      <c r="I280" s="241">
        <f t="shared" si="113"/>
        <v>17227480</v>
      </c>
      <c r="J280" s="181">
        <f t="shared" si="110"/>
        <v>1.2589930663264381</v>
      </c>
    </row>
    <row r="281" spans="1:10" s="170" customFormat="1" ht="63.75">
      <c r="A281" s="305"/>
      <c r="B281" s="293"/>
      <c r="C281" s="208" t="s">
        <v>247</v>
      </c>
      <c r="D281" s="239">
        <f>SUM(E281:F281)</f>
        <v>13584</v>
      </c>
      <c r="E281" s="239">
        <v>13584</v>
      </c>
      <c r="F281" s="239">
        <v>0</v>
      </c>
      <c r="G281" s="239">
        <f>SUM(H281:I281)</f>
        <v>13584</v>
      </c>
      <c r="H281" s="239">
        <v>13584</v>
      </c>
      <c r="I281" s="239">
        <v>0</v>
      </c>
      <c r="J281" s="174">
        <f t="shared" si="110"/>
        <v>1</v>
      </c>
    </row>
    <row r="282" spans="1:10" s="170" customFormat="1" ht="63.75">
      <c r="A282" s="305"/>
      <c r="B282" s="294"/>
      <c r="C282" s="208" t="s">
        <v>252</v>
      </c>
      <c r="D282" s="239">
        <f>SUM(E282:F282)</f>
        <v>138825</v>
      </c>
      <c r="E282" s="238">
        <v>0</v>
      </c>
      <c r="F282" s="238">
        <v>138825</v>
      </c>
      <c r="G282" s="239">
        <f>SUM(H282:I282)</f>
        <v>138824</v>
      </c>
      <c r="H282" s="238">
        <v>0</v>
      </c>
      <c r="I282" s="238">
        <v>138824</v>
      </c>
      <c r="J282" s="174">
        <f t="shared" si="110"/>
        <v>0.9999927966864758</v>
      </c>
    </row>
    <row r="283" spans="1:10" s="170" customFormat="1" ht="63.75">
      <c r="A283" s="305"/>
      <c r="B283" s="295"/>
      <c r="C283" s="208" t="s">
        <v>386</v>
      </c>
      <c r="D283" s="239">
        <f>SUM(E283:F283)</f>
        <v>13541919</v>
      </c>
      <c r="E283" s="238">
        <v>0</v>
      </c>
      <c r="F283" s="238">
        <v>13541919</v>
      </c>
      <c r="G283" s="239">
        <f>SUM(H283:I283)</f>
        <v>17088656</v>
      </c>
      <c r="H283" s="238">
        <v>0</v>
      </c>
      <c r="I283" s="238">
        <v>17088656</v>
      </c>
      <c r="J283" s="174">
        <f t="shared" si="110"/>
        <v>1.2619080058003596</v>
      </c>
    </row>
    <row r="284" spans="1:10" s="182" customFormat="1" ht="25.5">
      <c r="A284" s="305"/>
      <c r="B284" s="227">
        <v>90019</v>
      </c>
      <c r="C284" s="242" t="s">
        <v>387</v>
      </c>
      <c r="D284" s="241">
        <f aca="true" t="shared" si="114" ref="D284:I284">SUM(D285)</f>
        <v>50000</v>
      </c>
      <c r="E284" s="241">
        <f t="shared" si="114"/>
        <v>50000</v>
      </c>
      <c r="F284" s="241">
        <f t="shared" si="114"/>
        <v>0</v>
      </c>
      <c r="G284" s="241">
        <f t="shared" si="114"/>
        <v>15995</v>
      </c>
      <c r="H284" s="241">
        <f t="shared" si="114"/>
        <v>15995</v>
      </c>
      <c r="I284" s="241">
        <f t="shared" si="114"/>
        <v>0</v>
      </c>
      <c r="J284" s="181">
        <f t="shared" si="110"/>
        <v>0.3199</v>
      </c>
    </row>
    <row r="285" spans="1:10" ht="38.25">
      <c r="A285" s="305"/>
      <c r="B285" s="164"/>
      <c r="C285" s="208" t="s">
        <v>388</v>
      </c>
      <c r="D285" s="239">
        <f>SUM(E285:F285)</f>
        <v>50000</v>
      </c>
      <c r="E285" s="239">
        <v>50000</v>
      </c>
      <c r="F285" s="177">
        <v>0</v>
      </c>
      <c r="G285" s="239">
        <f>SUM(H285:I285)</f>
        <v>15995</v>
      </c>
      <c r="H285" s="239">
        <v>15995</v>
      </c>
      <c r="I285" s="239">
        <v>0</v>
      </c>
      <c r="J285" s="174">
        <f t="shared" si="110"/>
        <v>0.3199</v>
      </c>
    </row>
    <row r="286" spans="1:10" s="182" customFormat="1" ht="25.5">
      <c r="A286" s="305"/>
      <c r="B286" s="227">
        <v>90020</v>
      </c>
      <c r="C286" s="242" t="s">
        <v>389</v>
      </c>
      <c r="D286" s="241">
        <f aca="true" t="shared" si="115" ref="D286:I286">SUM(D287)</f>
        <v>6000</v>
      </c>
      <c r="E286" s="241">
        <f t="shared" si="115"/>
        <v>6000</v>
      </c>
      <c r="F286" s="241">
        <f t="shared" si="115"/>
        <v>0</v>
      </c>
      <c r="G286" s="241">
        <f t="shared" si="115"/>
        <v>11624</v>
      </c>
      <c r="H286" s="241">
        <f t="shared" si="115"/>
        <v>11624</v>
      </c>
      <c r="I286" s="241">
        <f t="shared" si="115"/>
        <v>0</v>
      </c>
      <c r="J286" s="181">
        <f t="shared" si="110"/>
        <v>1.9373333333333334</v>
      </c>
    </row>
    <row r="287" spans="1:10" ht="14.25">
      <c r="A287" s="306"/>
      <c r="B287" s="164"/>
      <c r="C287" s="208" t="s">
        <v>390</v>
      </c>
      <c r="D287" s="239">
        <f>SUM(E287:F287)</f>
        <v>6000</v>
      </c>
      <c r="E287" s="239">
        <v>6000</v>
      </c>
      <c r="F287" s="177">
        <v>0</v>
      </c>
      <c r="G287" s="239">
        <f>SUM(H287:I287)</f>
        <v>11624</v>
      </c>
      <c r="H287" s="239">
        <v>11624</v>
      </c>
      <c r="I287" s="239">
        <v>0</v>
      </c>
      <c r="J287" s="174">
        <f t="shared" si="110"/>
        <v>1.9373333333333334</v>
      </c>
    </row>
    <row r="288" spans="1:10" ht="14.25">
      <c r="A288" s="230">
        <v>921</v>
      </c>
      <c r="B288" s="230"/>
      <c r="C288" s="243" t="s">
        <v>391</v>
      </c>
      <c r="D288" s="240">
        <f aca="true" t="shared" si="116" ref="D288:I288">SUM(D289,D291,D295,D300,D303,D305,D307,D311,D315,D317)</f>
        <v>10458006</v>
      </c>
      <c r="E288" s="240">
        <f t="shared" si="116"/>
        <v>8359117</v>
      </c>
      <c r="F288" s="240">
        <f t="shared" si="116"/>
        <v>2098889</v>
      </c>
      <c r="G288" s="240">
        <f t="shared" si="116"/>
        <v>9888542</v>
      </c>
      <c r="H288" s="240">
        <f t="shared" si="116"/>
        <v>7789653</v>
      </c>
      <c r="I288" s="240">
        <f t="shared" si="116"/>
        <v>2098889</v>
      </c>
      <c r="J288" s="169">
        <f t="shared" si="110"/>
        <v>0.9455475546676871</v>
      </c>
    </row>
    <row r="289" spans="1:10" s="182" customFormat="1" ht="15">
      <c r="A289" s="293"/>
      <c r="B289" s="227">
        <v>92105</v>
      </c>
      <c r="C289" s="242" t="s">
        <v>392</v>
      </c>
      <c r="D289" s="241">
        <f aca="true" t="shared" si="117" ref="D289:I289">SUM(D290)</f>
        <v>0</v>
      </c>
      <c r="E289" s="241">
        <f t="shared" si="117"/>
        <v>0</v>
      </c>
      <c r="F289" s="241">
        <f t="shared" si="117"/>
        <v>0</v>
      </c>
      <c r="G289" s="241">
        <f t="shared" si="117"/>
        <v>170</v>
      </c>
      <c r="H289" s="241">
        <f t="shared" si="117"/>
        <v>170</v>
      </c>
      <c r="I289" s="241">
        <f t="shared" si="117"/>
        <v>0</v>
      </c>
      <c r="J289" s="181"/>
    </row>
    <row r="290" spans="1:10" ht="38.25">
      <c r="A290" s="294"/>
      <c r="B290" s="164"/>
      <c r="C290" s="208" t="s">
        <v>393</v>
      </c>
      <c r="D290" s="239">
        <f>SUM(E290:F290)</f>
        <v>0</v>
      </c>
      <c r="E290" s="239">
        <v>0</v>
      </c>
      <c r="F290" s="177">
        <v>0</v>
      </c>
      <c r="G290" s="239">
        <f>SUM(H290:I290)</f>
        <v>170</v>
      </c>
      <c r="H290" s="239">
        <v>170</v>
      </c>
      <c r="I290" s="239">
        <v>0</v>
      </c>
      <c r="J290" s="174"/>
    </row>
    <row r="291" spans="1:10" s="182" customFormat="1" ht="15">
      <c r="A291" s="294"/>
      <c r="B291" s="227">
        <v>92106</v>
      </c>
      <c r="C291" s="242" t="s">
        <v>394</v>
      </c>
      <c r="D291" s="241">
        <f aca="true" t="shared" si="118" ref="D291:I291">SUM(D292:D294)</f>
        <v>159708</v>
      </c>
      <c r="E291" s="241">
        <f t="shared" si="118"/>
        <v>100000</v>
      </c>
      <c r="F291" s="241">
        <f t="shared" si="118"/>
        <v>59708</v>
      </c>
      <c r="G291" s="241">
        <f t="shared" si="118"/>
        <v>156853</v>
      </c>
      <c r="H291" s="241">
        <f t="shared" si="118"/>
        <v>97144</v>
      </c>
      <c r="I291" s="241">
        <f t="shared" si="118"/>
        <v>59709</v>
      </c>
      <c r="J291" s="181">
        <f t="shared" si="110"/>
        <v>0.9821236256167506</v>
      </c>
    </row>
    <row r="292" spans="1:10" ht="38.25">
      <c r="A292" s="294"/>
      <c r="B292" s="296"/>
      <c r="C292" s="208" t="s">
        <v>395</v>
      </c>
      <c r="D292" s="239">
        <f>SUM(E292:F292)</f>
        <v>60000</v>
      </c>
      <c r="E292" s="239">
        <v>60000</v>
      </c>
      <c r="F292" s="177">
        <v>0</v>
      </c>
      <c r="G292" s="239">
        <f>SUM(H292:I292)</f>
        <v>57144</v>
      </c>
      <c r="H292" s="239">
        <v>57144</v>
      </c>
      <c r="I292" s="239">
        <v>0</v>
      </c>
      <c r="J292" s="174">
        <f t="shared" si="110"/>
        <v>0.9524</v>
      </c>
    </row>
    <row r="293" spans="1:10" ht="38.25">
      <c r="A293" s="294"/>
      <c r="B293" s="297"/>
      <c r="C293" s="208" t="s">
        <v>396</v>
      </c>
      <c r="D293" s="239">
        <f>SUM(E293:F293)</f>
        <v>40000</v>
      </c>
      <c r="E293" s="239">
        <v>40000</v>
      </c>
      <c r="F293" s="177">
        <v>0</v>
      </c>
      <c r="G293" s="239">
        <f>SUM(H293:I293)</f>
        <v>40000</v>
      </c>
      <c r="H293" s="239">
        <v>40000</v>
      </c>
      <c r="I293" s="239">
        <v>0</v>
      </c>
      <c r="J293" s="174">
        <f t="shared" si="110"/>
        <v>1</v>
      </c>
    </row>
    <row r="294" spans="1:10" ht="31.5" customHeight="1">
      <c r="A294" s="294"/>
      <c r="B294" s="298"/>
      <c r="C294" s="208" t="s">
        <v>352</v>
      </c>
      <c r="D294" s="239">
        <f>SUM(E294:F294)</f>
        <v>59708</v>
      </c>
      <c r="E294" s="239">
        <v>0</v>
      </c>
      <c r="F294" s="177">
        <v>59708</v>
      </c>
      <c r="G294" s="239">
        <f>SUM(H294:I294)</f>
        <v>59709</v>
      </c>
      <c r="H294" s="239">
        <v>0</v>
      </c>
      <c r="I294" s="239">
        <v>59709</v>
      </c>
      <c r="J294" s="174">
        <f t="shared" si="110"/>
        <v>1.000016748174449</v>
      </c>
    </row>
    <row r="295" spans="1:10" s="182" customFormat="1" ht="15">
      <c r="A295" s="294"/>
      <c r="B295" s="227">
        <v>92108</v>
      </c>
      <c r="C295" s="242" t="s">
        <v>397</v>
      </c>
      <c r="D295" s="241">
        <f aca="true" t="shared" si="119" ref="D295:I295">SUM(D296:D299)</f>
        <v>1738463</v>
      </c>
      <c r="E295" s="241">
        <f t="shared" si="119"/>
        <v>150007</v>
      </c>
      <c r="F295" s="241">
        <f t="shared" si="119"/>
        <v>1588456</v>
      </c>
      <c r="G295" s="241">
        <f t="shared" si="119"/>
        <v>1738463</v>
      </c>
      <c r="H295" s="241">
        <f t="shared" si="119"/>
        <v>150007</v>
      </c>
      <c r="I295" s="241">
        <f t="shared" si="119"/>
        <v>1588456</v>
      </c>
      <c r="J295" s="181">
        <f t="shared" si="110"/>
        <v>1</v>
      </c>
    </row>
    <row r="296" spans="1:10" ht="38.25">
      <c r="A296" s="294"/>
      <c r="B296" s="296"/>
      <c r="C296" s="208" t="s">
        <v>395</v>
      </c>
      <c r="D296" s="239">
        <f>SUM(E296:F296)</f>
        <v>50000</v>
      </c>
      <c r="E296" s="239">
        <v>50000</v>
      </c>
      <c r="F296" s="177">
        <v>0</v>
      </c>
      <c r="G296" s="239">
        <f>SUM(H296:I296)</f>
        <v>50000</v>
      </c>
      <c r="H296" s="239">
        <v>50000</v>
      </c>
      <c r="I296" s="239">
        <v>0</v>
      </c>
      <c r="J296" s="174">
        <f t="shared" si="110"/>
        <v>1</v>
      </c>
    </row>
    <row r="297" spans="1:10" ht="38.25">
      <c r="A297" s="294"/>
      <c r="B297" s="297"/>
      <c r="C297" s="208" t="s">
        <v>396</v>
      </c>
      <c r="D297" s="239">
        <f>SUM(E297:F297)</f>
        <v>1100000</v>
      </c>
      <c r="E297" s="239">
        <v>100000</v>
      </c>
      <c r="F297" s="177">
        <v>1000000</v>
      </c>
      <c r="G297" s="239">
        <f>SUM(H297:I297)</f>
        <v>1100000</v>
      </c>
      <c r="H297" s="239">
        <v>100000</v>
      </c>
      <c r="I297" s="239">
        <v>1000000</v>
      </c>
      <c r="J297" s="174">
        <f t="shared" si="110"/>
        <v>1</v>
      </c>
    </row>
    <row r="298" spans="1:10" ht="30.75" customHeight="1">
      <c r="A298" s="294"/>
      <c r="B298" s="297"/>
      <c r="C298" s="208" t="s">
        <v>352</v>
      </c>
      <c r="D298" s="239">
        <f>SUM(E298:F298)</f>
        <v>588456</v>
      </c>
      <c r="E298" s="239">
        <v>0</v>
      </c>
      <c r="F298" s="177">
        <v>588456</v>
      </c>
      <c r="G298" s="239">
        <f>SUM(H298:I298)</f>
        <v>588456</v>
      </c>
      <c r="H298" s="239">
        <v>0</v>
      </c>
      <c r="I298" s="239">
        <v>588456</v>
      </c>
      <c r="J298" s="174">
        <f t="shared" si="110"/>
        <v>1</v>
      </c>
    </row>
    <row r="299" spans="1:10" ht="38.25">
      <c r="A299" s="294"/>
      <c r="B299" s="298"/>
      <c r="C299" s="208" t="s">
        <v>393</v>
      </c>
      <c r="D299" s="238">
        <f>SUM(E299:F299)</f>
        <v>7</v>
      </c>
      <c r="E299" s="248">
        <v>7</v>
      </c>
      <c r="F299" s="191">
        <v>0</v>
      </c>
      <c r="G299" s="238">
        <f>SUM(H299:I299)</f>
        <v>7</v>
      </c>
      <c r="H299" s="238">
        <v>7</v>
      </c>
      <c r="I299" s="238">
        <v>0</v>
      </c>
      <c r="J299" s="174">
        <f t="shared" si="110"/>
        <v>1</v>
      </c>
    </row>
    <row r="300" spans="1:10" s="182" customFormat="1" ht="15">
      <c r="A300" s="294"/>
      <c r="B300" s="227">
        <v>92109</v>
      </c>
      <c r="C300" s="242" t="s">
        <v>398</v>
      </c>
      <c r="D300" s="241">
        <f aca="true" t="shared" si="120" ref="D300:I300">SUM(D301:D302)</f>
        <v>59877</v>
      </c>
      <c r="E300" s="241">
        <f t="shared" si="120"/>
        <v>40000</v>
      </c>
      <c r="F300" s="241">
        <f t="shared" si="120"/>
        <v>19877</v>
      </c>
      <c r="G300" s="241">
        <f t="shared" si="120"/>
        <v>59877</v>
      </c>
      <c r="H300" s="241">
        <f t="shared" si="120"/>
        <v>40000</v>
      </c>
      <c r="I300" s="241">
        <f t="shared" si="120"/>
        <v>19877</v>
      </c>
      <c r="J300" s="181">
        <f t="shared" si="110"/>
        <v>1</v>
      </c>
    </row>
    <row r="301" spans="1:10" ht="38.25">
      <c r="A301" s="294"/>
      <c r="B301" s="296"/>
      <c r="C301" s="208" t="s">
        <v>396</v>
      </c>
      <c r="D301" s="239">
        <f>SUM(E301:F301)</f>
        <v>40000</v>
      </c>
      <c r="E301" s="239">
        <v>40000</v>
      </c>
      <c r="F301" s="177">
        <v>0</v>
      </c>
      <c r="G301" s="239">
        <f>SUM(H301:I301)</f>
        <v>40000</v>
      </c>
      <c r="H301" s="239">
        <v>40000</v>
      </c>
      <c r="I301" s="239">
        <v>0</v>
      </c>
      <c r="J301" s="174">
        <f t="shared" si="110"/>
        <v>1</v>
      </c>
    </row>
    <row r="302" spans="1:10" ht="38.25">
      <c r="A302" s="294"/>
      <c r="B302" s="298"/>
      <c r="C302" s="208" t="s">
        <v>352</v>
      </c>
      <c r="D302" s="239">
        <f>SUM(E302:F302)</f>
        <v>19877</v>
      </c>
      <c r="E302" s="239">
        <v>0</v>
      </c>
      <c r="F302" s="177">
        <v>19877</v>
      </c>
      <c r="G302" s="239">
        <f>SUM(H302:I302)</f>
        <v>19877</v>
      </c>
      <c r="H302" s="239">
        <v>0</v>
      </c>
      <c r="I302" s="239">
        <v>19877</v>
      </c>
      <c r="J302" s="174"/>
    </row>
    <row r="303" spans="1:10" s="182" customFormat="1" ht="15">
      <c r="A303" s="294"/>
      <c r="B303" s="227">
        <v>92110</v>
      </c>
      <c r="C303" s="242" t="s">
        <v>399</v>
      </c>
      <c r="D303" s="241">
        <f aca="true" t="shared" si="121" ref="D303:I303">SUM(D304)</f>
        <v>30000</v>
      </c>
      <c r="E303" s="241">
        <f t="shared" si="121"/>
        <v>30000</v>
      </c>
      <c r="F303" s="241">
        <f t="shared" si="121"/>
        <v>0</v>
      </c>
      <c r="G303" s="241">
        <f t="shared" si="121"/>
        <v>30000</v>
      </c>
      <c r="H303" s="241">
        <f t="shared" si="121"/>
        <v>30000</v>
      </c>
      <c r="I303" s="241">
        <f t="shared" si="121"/>
        <v>0</v>
      </c>
      <c r="J303" s="181">
        <f aca="true" t="shared" si="122" ref="J303:J322">G303/D303</f>
        <v>1</v>
      </c>
    </row>
    <row r="304" spans="1:10" ht="38.25">
      <c r="A304" s="294"/>
      <c r="B304" s="164"/>
      <c r="C304" s="208" t="s">
        <v>396</v>
      </c>
      <c r="D304" s="239">
        <f>SUM(E304:F304)</f>
        <v>30000</v>
      </c>
      <c r="E304" s="239">
        <v>30000</v>
      </c>
      <c r="F304" s="177">
        <v>0</v>
      </c>
      <c r="G304" s="239">
        <f>SUM(H304:I304)</f>
        <v>30000</v>
      </c>
      <c r="H304" s="239">
        <v>30000</v>
      </c>
      <c r="I304" s="239">
        <v>0</v>
      </c>
      <c r="J304" s="174">
        <f t="shared" si="122"/>
        <v>1</v>
      </c>
    </row>
    <row r="305" spans="1:10" s="182" customFormat="1" ht="15">
      <c r="A305" s="294"/>
      <c r="B305" s="227">
        <v>92114</v>
      </c>
      <c r="C305" s="242" t="s">
        <v>400</v>
      </c>
      <c r="D305" s="241">
        <f aca="true" t="shared" si="123" ref="D305:I305">SUM(D306)</f>
        <v>50937</v>
      </c>
      <c r="E305" s="241">
        <f t="shared" si="123"/>
        <v>0</v>
      </c>
      <c r="F305" s="241">
        <f t="shared" si="123"/>
        <v>50937</v>
      </c>
      <c r="G305" s="241">
        <f t="shared" si="123"/>
        <v>50937</v>
      </c>
      <c r="H305" s="241">
        <f t="shared" si="123"/>
        <v>0</v>
      </c>
      <c r="I305" s="241">
        <f t="shared" si="123"/>
        <v>50937</v>
      </c>
      <c r="J305" s="181">
        <f t="shared" si="122"/>
        <v>1</v>
      </c>
    </row>
    <row r="306" spans="1:10" ht="32.25" customHeight="1">
      <c r="A306" s="294"/>
      <c r="B306" s="164"/>
      <c r="C306" s="208" t="s">
        <v>352</v>
      </c>
      <c r="D306" s="239">
        <f>SUM(E306:F306)</f>
        <v>50937</v>
      </c>
      <c r="E306" s="239">
        <v>0</v>
      </c>
      <c r="F306" s="177">
        <v>50937</v>
      </c>
      <c r="G306" s="239">
        <f>SUM(H306:I306)</f>
        <v>50937</v>
      </c>
      <c r="H306" s="239">
        <v>0</v>
      </c>
      <c r="I306" s="239">
        <v>50937</v>
      </c>
      <c r="J306" s="174">
        <f t="shared" si="122"/>
        <v>1</v>
      </c>
    </row>
    <row r="307" spans="1:10" s="182" customFormat="1" ht="15">
      <c r="A307" s="294"/>
      <c r="B307" s="227">
        <v>92116</v>
      </c>
      <c r="C307" s="242" t="s">
        <v>401</v>
      </c>
      <c r="D307" s="241">
        <f aca="true" t="shared" si="124" ref="D307:I307">SUM(D308:D310)</f>
        <v>3008110</v>
      </c>
      <c r="E307" s="241">
        <f t="shared" si="124"/>
        <v>3008110</v>
      </c>
      <c r="F307" s="241">
        <f t="shared" si="124"/>
        <v>0</v>
      </c>
      <c r="G307" s="241">
        <f t="shared" si="124"/>
        <v>3008110</v>
      </c>
      <c r="H307" s="241">
        <f t="shared" si="124"/>
        <v>3008110</v>
      </c>
      <c r="I307" s="241">
        <f t="shared" si="124"/>
        <v>0</v>
      </c>
      <c r="J307" s="181">
        <f t="shared" si="122"/>
        <v>1</v>
      </c>
    </row>
    <row r="308" spans="1:10" ht="38.25">
      <c r="A308" s="294"/>
      <c r="B308" s="296"/>
      <c r="C308" s="208" t="s">
        <v>402</v>
      </c>
      <c r="D308" s="239">
        <f>SUM(E308:F308)</f>
        <v>2878110</v>
      </c>
      <c r="E308" s="239">
        <v>2878110</v>
      </c>
      <c r="F308" s="177">
        <v>0</v>
      </c>
      <c r="G308" s="239">
        <f>SUM(H308:I308)</f>
        <v>2878110</v>
      </c>
      <c r="H308" s="239">
        <v>2878110</v>
      </c>
      <c r="I308" s="239">
        <v>0</v>
      </c>
      <c r="J308" s="174">
        <f t="shared" si="122"/>
        <v>1</v>
      </c>
    </row>
    <row r="309" spans="1:10" ht="38.25">
      <c r="A309" s="294"/>
      <c r="B309" s="297"/>
      <c r="C309" s="208" t="s">
        <v>403</v>
      </c>
      <c r="D309" s="239">
        <f>SUM(E309:F309)</f>
        <v>70000</v>
      </c>
      <c r="E309" s="239">
        <v>70000</v>
      </c>
      <c r="F309" s="177">
        <v>0</v>
      </c>
      <c r="G309" s="239">
        <f>SUM(H309:I309)</f>
        <v>70000</v>
      </c>
      <c r="H309" s="239">
        <v>70000</v>
      </c>
      <c r="I309" s="239">
        <v>0</v>
      </c>
      <c r="J309" s="174">
        <f t="shared" si="122"/>
        <v>1</v>
      </c>
    </row>
    <row r="310" spans="1:10" ht="38.25">
      <c r="A310" s="294"/>
      <c r="B310" s="298"/>
      <c r="C310" s="208" t="s">
        <v>395</v>
      </c>
      <c r="D310" s="239">
        <f>SUM(E310:F310)</f>
        <v>60000</v>
      </c>
      <c r="E310" s="239">
        <v>60000</v>
      </c>
      <c r="F310" s="177">
        <v>0</v>
      </c>
      <c r="G310" s="239">
        <f>SUM(H310:I310)</f>
        <v>60000</v>
      </c>
      <c r="H310" s="239">
        <v>60000</v>
      </c>
      <c r="I310" s="239">
        <v>0</v>
      </c>
      <c r="J310" s="174">
        <f t="shared" si="122"/>
        <v>1</v>
      </c>
    </row>
    <row r="311" spans="1:10" s="182" customFormat="1" ht="15">
      <c r="A311" s="294"/>
      <c r="B311" s="227">
        <v>92118</v>
      </c>
      <c r="C311" s="242" t="s">
        <v>404</v>
      </c>
      <c r="D311" s="241">
        <f aca="true" t="shared" si="125" ref="D311:I311">SUM(D312:D314)</f>
        <v>517911</v>
      </c>
      <c r="E311" s="241">
        <f t="shared" si="125"/>
        <v>200000</v>
      </c>
      <c r="F311" s="241">
        <f t="shared" si="125"/>
        <v>317911</v>
      </c>
      <c r="G311" s="241">
        <f t="shared" si="125"/>
        <v>507364</v>
      </c>
      <c r="H311" s="241">
        <f t="shared" si="125"/>
        <v>189454</v>
      </c>
      <c r="I311" s="241">
        <f t="shared" si="125"/>
        <v>317910</v>
      </c>
      <c r="J311" s="181">
        <f t="shared" si="122"/>
        <v>0.9796354972186341</v>
      </c>
    </row>
    <row r="312" spans="1:10" ht="38.25">
      <c r="A312" s="294"/>
      <c r="B312" s="296"/>
      <c r="C312" s="208" t="s">
        <v>395</v>
      </c>
      <c r="D312" s="239">
        <f>SUM(E312:F312)</f>
        <v>153000</v>
      </c>
      <c r="E312" s="239">
        <v>153000</v>
      </c>
      <c r="F312" s="177">
        <v>0</v>
      </c>
      <c r="G312" s="239">
        <f>SUM(H312:I312)</f>
        <v>142454</v>
      </c>
      <c r="H312" s="239">
        <v>142454</v>
      </c>
      <c r="I312" s="239">
        <v>0</v>
      </c>
      <c r="J312" s="174">
        <f t="shared" si="122"/>
        <v>0.9310718954248366</v>
      </c>
    </row>
    <row r="313" spans="1:10" ht="38.25">
      <c r="A313" s="294"/>
      <c r="B313" s="297"/>
      <c r="C313" s="208" t="s">
        <v>405</v>
      </c>
      <c r="D313" s="239">
        <f>SUM(E313:F313)</f>
        <v>47000</v>
      </c>
      <c r="E313" s="239">
        <v>47000</v>
      </c>
      <c r="F313" s="177">
        <v>0</v>
      </c>
      <c r="G313" s="239">
        <f>SUM(H313:I313)</f>
        <v>47000</v>
      </c>
      <c r="H313" s="239">
        <v>47000</v>
      </c>
      <c r="I313" s="239">
        <v>0</v>
      </c>
      <c r="J313" s="174">
        <f t="shared" si="122"/>
        <v>1</v>
      </c>
    </row>
    <row r="314" spans="1:10" ht="38.25">
      <c r="A314" s="294"/>
      <c r="B314" s="298"/>
      <c r="C314" s="208" t="s">
        <v>352</v>
      </c>
      <c r="D314" s="239">
        <f>SUM(E314:F314)</f>
        <v>317911</v>
      </c>
      <c r="E314" s="239">
        <v>0</v>
      </c>
      <c r="F314" s="177">
        <v>317911</v>
      </c>
      <c r="G314" s="239">
        <f>SUM(H314:I314)</f>
        <v>317910</v>
      </c>
      <c r="H314" s="239">
        <v>0</v>
      </c>
      <c r="I314" s="239">
        <v>317910</v>
      </c>
      <c r="J314" s="174">
        <f t="shared" si="122"/>
        <v>0.999996854465558</v>
      </c>
    </row>
    <row r="315" spans="1:10" ht="14.25">
      <c r="A315" s="294"/>
      <c r="B315" s="227">
        <v>92120</v>
      </c>
      <c r="C315" s="242" t="s">
        <v>406</v>
      </c>
      <c r="D315" s="241">
        <f>SUM(D316)</f>
        <v>30000</v>
      </c>
      <c r="E315" s="241">
        <f aca="true" t="shared" si="126" ref="E315:I317">SUM(E316)</f>
        <v>30000</v>
      </c>
      <c r="F315" s="241">
        <f t="shared" si="126"/>
        <v>0</v>
      </c>
      <c r="G315" s="241">
        <f t="shared" si="126"/>
        <v>30000</v>
      </c>
      <c r="H315" s="241">
        <f t="shared" si="126"/>
        <v>30000</v>
      </c>
      <c r="I315" s="241">
        <f t="shared" si="126"/>
        <v>0</v>
      </c>
      <c r="J315" s="181">
        <f t="shared" si="122"/>
        <v>1</v>
      </c>
    </row>
    <row r="316" spans="1:10" ht="25.5">
      <c r="A316" s="294"/>
      <c r="B316" s="164"/>
      <c r="C316" s="185" t="s">
        <v>316</v>
      </c>
      <c r="D316" s="239">
        <f>SUM(E316:F316)</f>
        <v>30000</v>
      </c>
      <c r="E316" s="239">
        <v>30000</v>
      </c>
      <c r="F316" s="177">
        <v>0</v>
      </c>
      <c r="G316" s="239">
        <f>SUM(H316:I316)</f>
        <v>30000</v>
      </c>
      <c r="H316" s="239">
        <v>30000</v>
      </c>
      <c r="I316" s="239">
        <v>0</v>
      </c>
      <c r="J316" s="174">
        <f t="shared" si="122"/>
        <v>1</v>
      </c>
    </row>
    <row r="317" spans="1:10" ht="14.25">
      <c r="A317" s="294"/>
      <c r="B317" s="227">
        <v>92178</v>
      </c>
      <c r="C317" s="242" t="s">
        <v>57</v>
      </c>
      <c r="D317" s="241">
        <f>SUM(D318)</f>
        <v>4863000</v>
      </c>
      <c r="E317" s="241">
        <f t="shared" si="126"/>
        <v>4801000</v>
      </c>
      <c r="F317" s="241">
        <f t="shared" si="126"/>
        <v>62000</v>
      </c>
      <c r="G317" s="241">
        <f t="shared" si="126"/>
        <v>4306768</v>
      </c>
      <c r="H317" s="241">
        <f t="shared" si="126"/>
        <v>4244768</v>
      </c>
      <c r="I317" s="241">
        <f t="shared" si="126"/>
        <v>62000</v>
      </c>
      <c r="J317" s="181">
        <f t="shared" si="122"/>
        <v>0.8856195763931729</v>
      </c>
    </row>
    <row r="318" spans="1:10" ht="25.5">
      <c r="A318" s="295"/>
      <c r="B318" s="164"/>
      <c r="C318" s="185" t="s">
        <v>316</v>
      </c>
      <c r="D318" s="239">
        <f>SUM(E318:F318)</f>
        <v>4863000</v>
      </c>
      <c r="E318" s="239">
        <v>4801000</v>
      </c>
      <c r="F318" s="177">
        <v>62000</v>
      </c>
      <c r="G318" s="239">
        <f>SUM(H318:I318)</f>
        <v>4306768</v>
      </c>
      <c r="H318" s="239">
        <v>4244768</v>
      </c>
      <c r="I318" s="239">
        <v>62000</v>
      </c>
      <c r="J318" s="174">
        <f t="shared" si="122"/>
        <v>0.8856195763931729</v>
      </c>
    </row>
    <row r="319" spans="1:10" s="170" customFormat="1" ht="38.25">
      <c r="A319" s="230">
        <v>925</v>
      </c>
      <c r="B319" s="230"/>
      <c r="C319" s="243" t="s">
        <v>407</v>
      </c>
      <c r="D319" s="240">
        <f aca="true" t="shared" si="127" ref="D319:I319">SUM(D320)</f>
        <v>752000</v>
      </c>
      <c r="E319" s="240">
        <f t="shared" si="127"/>
        <v>752000</v>
      </c>
      <c r="F319" s="240">
        <f t="shared" si="127"/>
        <v>0</v>
      </c>
      <c r="G319" s="240">
        <f t="shared" si="127"/>
        <v>751370</v>
      </c>
      <c r="H319" s="240">
        <f t="shared" si="127"/>
        <v>751370</v>
      </c>
      <c r="I319" s="240">
        <f t="shared" si="127"/>
        <v>0</v>
      </c>
      <c r="J319" s="169">
        <f t="shared" si="122"/>
        <v>0.9991622340425532</v>
      </c>
    </row>
    <row r="320" spans="1:10" s="202" customFormat="1" ht="15">
      <c r="A320" s="288"/>
      <c r="B320" s="219">
        <v>92502</v>
      </c>
      <c r="C320" s="220" t="s">
        <v>408</v>
      </c>
      <c r="D320" s="237">
        <f aca="true" t="shared" si="128" ref="D320:I320">SUM(D321:D322)</f>
        <v>752000</v>
      </c>
      <c r="E320" s="237">
        <f t="shared" si="128"/>
        <v>752000</v>
      </c>
      <c r="F320" s="237">
        <f t="shared" si="128"/>
        <v>0</v>
      </c>
      <c r="G320" s="237">
        <f t="shared" si="128"/>
        <v>751370</v>
      </c>
      <c r="H320" s="237">
        <f t="shared" si="128"/>
        <v>751370</v>
      </c>
      <c r="I320" s="237">
        <f t="shared" si="128"/>
        <v>0</v>
      </c>
      <c r="J320" s="203">
        <f t="shared" si="122"/>
        <v>0.9991622340425532</v>
      </c>
    </row>
    <row r="321" spans="1:10" s="224" customFormat="1" ht="25.5">
      <c r="A321" s="289"/>
      <c r="B321" s="291"/>
      <c r="C321" s="192" t="s">
        <v>316</v>
      </c>
      <c r="D321" s="191">
        <f>SUM(E321:F321)</f>
        <v>742000</v>
      </c>
      <c r="E321" s="191">
        <v>742000</v>
      </c>
      <c r="F321" s="191">
        <v>0</v>
      </c>
      <c r="G321" s="191">
        <f>SUM(H321:I321)</f>
        <v>741370</v>
      </c>
      <c r="H321" s="191">
        <v>741370</v>
      </c>
      <c r="I321" s="191">
        <v>0</v>
      </c>
      <c r="J321" s="203">
        <f t="shared" si="122"/>
        <v>0.9991509433962265</v>
      </c>
    </row>
    <row r="322" spans="1:10" s="224" customFormat="1" ht="25.5">
      <c r="A322" s="290"/>
      <c r="B322" s="292"/>
      <c r="C322" s="192" t="s">
        <v>236</v>
      </c>
      <c r="D322" s="191">
        <f>SUM(E322:F322)</f>
        <v>10000</v>
      </c>
      <c r="E322" s="191">
        <v>10000</v>
      </c>
      <c r="F322" s="191">
        <v>0</v>
      </c>
      <c r="G322" s="191">
        <f>SUM(H322:I322)</f>
        <v>10000</v>
      </c>
      <c r="H322" s="191">
        <v>10000</v>
      </c>
      <c r="I322" s="191">
        <v>0</v>
      </c>
      <c r="J322" s="203">
        <f t="shared" si="122"/>
        <v>1</v>
      </c>
    </row>
    <row r="323" spans="1:10" ht="14.25">
      <c r="A323" s="230">
        <v>926</v>
      </c>
      <c r="B323" s="230"/>
      <c r="C323" s="167" t="s">
        <v>409</v>
      </c>
      <c r="D323" s="168">
        <f aca="true" t="shared" si="129" ref="D323:I323">SUM(D324)</f>
        <v>0</v>
      </c>
      <c r="E323" s="168">
        <f t="shared" si="129"/>
        <v>0</v>
      </c>
      <c r="F323" s="168">
        <f t="shared" si="129"/>
        <v>0</v>
      </c>
      <c r="G323" s="168">
        <f t="shared" si="129"/>
        <v>7973</v>
      </c>
      <c r="H323" s="168">
        <f t="shared" si="129"/>
        <v>7973</v>
      </c>
      <c r="I323" s="168">
        <f t="shared" si="129"/>
        <v>0</v>
      </c>
      <c r="J323" s="249"/>
    </row>
    <row r="324" spans="1:10" s="182" customFormat="1" ht="15">
      <c r="A324" s="293"/>
      <c r="B324" s="227">
        <v>92605</v>
      </c>
      <c r="C324" s="172" t="s">
        <v>410</v>
      </c>
      <c r="D324" s="173">
        <f aca="true" t="shared" si="130" ref="D324:I324">SUM(D325:D327)</f>
        <v>0</v>
      </c>
      <c r="E324" s="173">
        <f t="shared" si="130"/>
        <v>0</v>
      </c>
      <c r="F324" s="173">
        <f t="shared" si="130"/>
        <v>0</v>
      </c>
      <c r="G324" s="173">
        <f t="shared" si="130"/>
        <v>7973</v>
      </c>
      <c r="H324" s="173">
        <f t="shared" si="130"/>
        <v>7973</v>
      </c>
      <c r="I324" s="173">
        <f t="shared" si="130"/>
        <v>0</v>
      </c>
      <c r="J324" s="250"/>
    </row>
    <row r="325" spans="1:10" ht="25.5">
      <c r="A325" s="294"/>
      <c r="B325" s="296"/>
      <c r="C325" s="208" t="s">
        <v>411</v>
      </c>
      <c r="D325" s="177">
        <f>SUM(E325:F325)</f>
        <v>0</v>
      </c>
      <c r="E325" s="177">
        <v>0</v>
      </c>
      <c r="F325" s="177">
        <v>0</v>
      </c>
      <c r="G325" s="177">
        <f>SUM(H325:I325)</f>
        <v>6244</v>
      </c>
      <c r="H325" s="177">
        <v>6244</v>
      </c>
      <c r="I325" s="216">
        <v>0</v>
      </c>
      <c r="J325" s="174"/>
    </row>
    <row r="326" spans="1:10" ht="25.5">
      <c r="A326" s="294"/>
      <c r="B326" s="297"/>
      <c r="C326" s="208" t="s">
        <v>412</v>
      </c>
      <c r="D326" s="177">
        <f>SUM(E326:F326)</f>
        <v>0</v>
      </c>
      <c r="E326" s="177">
        <v>0</v>
      </c>
      <c r="F326" s="177">
        <v>0</v>
      </c>
      <c r="G326" s="177">
        <f>SUM(H326:I326)</f>
        <v>308</v>
      </c>
      <c r="H326" s="177">
        <v>308</v>
      </c>
      <c r="I326" s="177">
        <v>0</v>
      </c>
      <c r="J326" s="174"/>
    </row>
    <row r="327" spans="1:10" ht="14.25">
      <c r="A327" s="295"/>
      <c r="B327" s="298"/>
      <c r="C327" s="208" t="s">
        <v>413</v>
      </c>
      <c r="D327" s="177">
        <f>SUM(E327:F327)</f>
        <v>0</v>
      </c>
      <c r="E327" s="239">
        <v>0</v>
      </c>
      <c r="F327" s="239">
        <v>0</v>
      </c>
      <c r="G327" s="177">
        <f>SUM(H327:I327)</f>
        <v>1421</v>
      </c>
      <c r="H327" s="239">
        <v>1421</v>
      </c>
      <c r="I327" s="239">
        <v>0</v>
      </c>
      <c r="J327" s="174"/>
    </row>
    <row r="328" spans="1:10" ht="14.25">
      <c r="A328" s="303" t="s">
        <v>414</v>
      </c>
      <c r="B328" s="303"/>
      <c r="C328" s="303"/>
      <c r="D328" s="251">
        <f aca="true" t="shared" si="131" ref="D328:I328">SUM(D10,D37,D40,D57,D61,D66,D96,D105,D117,D121,D150,D153,D156,D164,D183,D211,D225,D243,D271,D279,D288,D319,D323)</f>
        <v>884791099</v>
      </c>
      <c r="E328" s="251">
        <f t="shared" si="131"/>
        <v>681215515</v>
      </c>
      <c r="F328" s="251">
        <f t="shared" si="131"/>
        <v>203551736</v>
      </c>
      <c r="G328" s="251">
        <f t="shared" si="131"/>
        <v>887015111.91</v>
      </c>
      <c r="H328" s="251">
        <f t="shared" si="131"/>
        <v>676956009.91</v>
      </c>
      <c r="I328" s="251">
        <f t="shared" si="131"/>
        <v>210059102</v>
      </c>
      <c r="J328" s="252">
        <f>G328/D328</f>
        <v>1.0025136022644368</v>
      </c>
    </row>
    <row r="329" spans="1:10" ht="14.25">
      <c r="A329" s="253"/>
      <c r="B329" s="253"/>
      <c r="C329" s="254"/>
      <c r="D329" s="162"/>
      <c r="E329" s="162"/>
      <c r="F329" s="162"/>
      <c r="G329" s="162"/>
      <c r="H329" s="162"/>
      <c r="I329" s="162"/>
      <c r="J329" s="162"/>
    </row>
  </sheetData>
  <sheetProtection/>
  <mergeCells count="87">
    <mergeCell ref="B308:B310"/>
    <mergeCell ref="B312:B314"/>
    <mergeCell ref="A320:A322"/>
    <mergeCell ref="B321:B322"/>
    <mergeCell ref="A324:A327"/>
    <mergeCell ref="B325:B327"/>
    <mergeCell ref="A328:C328"/>
    <mergeCell ref="A272:A278"/>
    <mergeCell ref="B273:B275"/>
    <mergeCell ref="B277:B278"/>
    <mergeCell ref="A280:A287"/>
    <mergeCell ref="B281:B283"/>
    <mergeCell ref="A289:A318"/>
    <mergeCell ref="B292:B294"/>
    <mergeCell ref="B296:B299"/>
    <mergeCell ref="B301:B302"/>
    <mergeCell ref="A244:A270"/>
    <mergeCell ref="B245:B247"/>
    <mergeCell ref="B251:B261"/>
    <mergeCell ref="B263:B264"/>
    <mergeCell ref="B266:B270"/>
    <mergeCell ref="A226:A242"/>
    <mergeCell ref="B229:B231"/>
    <mergeCell ref="B233:B235"/>
    <mergeCell ref="B237:B238"/>
    <mergeCell ref="B240:B242"/>
    <mergeCell ref="A184:A210"/>
    <mergeCell ref="B193:B199"/>
    <mergeCell ref="B201:B204"/>
    <mergeCell ref="B206:B210"/>
    <mergeCell ref="A212:A224"/>
    <mergeCell ref="B213:B214"/>
    <mergeCell ref="B218:B219"/>
    <mergeCell ref="B221:B222"/>
    <mergeCell ref="A151:A152"/>
    <mergeCell ref="A154:A155"/>
    <mergeCell ref="A157:A163"/>
    <mergeCell ref="B158:B159"/>
    <mergeCell ref="B161:B163"/>
    <mergeCell ref="B126:B127"/>
    <mergeCell ref="A165:A182"/>
    <mergeCell ref="B172:B173"/>
    <mergeCell ref="B177:B179"/>
    <mergeCell ref="B181:B182"/>
    <mergeCell ref="A122:A149"/>
    <mergeCell ref="B123:B124"/>
    <mergeCell ref="B129:B135"/>
    <mergeCell ref="B137:B138"/>
    <mergeCell ref="B140:B141"/>
    <mergeCell ref="B143:B147"/>
    <mergeCell ref="A97:A104"/>
    <mergeCell ref="B98:B104"/>
    <mergeCell ref="A106:A116"/>
    <mergeCell ref="B109:B110"/>
    <mergeCell ref="A118:A120"/>
    <mergeCell ref="B119:B120"/>
    <mergeCell ref="A62:A65"/>
    <mergeCell ref="B63:B65"/>
    <mergeCell ref="A67:A95"/>
    <mergeCell ref="B68:B72"/>
    <mergeCell ref="B74:B76"/>
    <mergeCell ref="B86:B88"/>
    <mergeCell ref="B90:B91"/>
    <mergeCell ref="B80:B84"/>
    <mergeCell ref="A38:A39"/>
    <mergeCell ref="A41:A56"/>
    <mergeCell ref="B42:B49"/>
    <mergeCell ref="B51:B54"/>
    <mergeCell ref="A58:A60"/>
    <mergeCell ref="B59:B60"/>
    <mergeCell ref="H7:I7"/>
    <mergeCell ref="A11:A36"/>
    <mergeCell ref="B12:B13"/>
    <mergeCell ref="B19:B24"/>
    <mergeCell ref="B26:B28"/>
    <mergeCell ref="B30:B33"/>
    <mergeCell ref="B35:B36"/>
    <mergeCell ref="A3:J3"/>
    <mergeCell ref="A6:A8"/>
    <mergeCell ref="B6:B8"/>
    <mergeCell ref="C6:C8"/>
    <mergeCell ref="D6:D8"/>
    <mergeCell ref="E6:F6"/>
    <mergeCell ref="G6:G8"/>
    <mergeCell ref="H6:I6"/>
    <mergeCell ref="J6:J8"/>
    <mergeCell ref="E7:F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75" r:id="rId1"/>
  <headerFooter>
    <oddFooter>&amp;CStrona &amp;P z &amp;N</oddFooter>
  </headerFooter>
  <rowBreaks count="6" manualBreakCount="6">
    <brk id="84" max="9" man="1"/>
    <brk id="104" max="9" man="1"/>
    <brk id="199" max="9" man="1"/>
    <brk id="219" max="9" man="1"/>
    <brk id="238" max="9" man="1"/>
    <brk id="3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61"/>
  <sheetViews>
    <sheetView view="pageBreakPreview" zoomScaleNormal="110" zoomScaleSheetLayoutView="100" zoomScalePageLayoutView="0" workbookViewId="0" topLeftCell="A1">
      <pane xSplit="3" ySplit="7" topLeftCell="G129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S146" sqref="S146"/>
    </sheetView>
  </sheetViews>
  <sheetFormatPr defaultColWidth="8.796875" defaultRowHeight="14.25"/>
  <cols>
    <col min="1" max="1" width="3.69921875" style="28" bestFit="1" customWidth="1"/>
    <col min="2" max="2" width="6" style="28" bestFit="1" customWidth="1"/>
    <col min="3" max="3" width="11.69921875" style="28" customWidth="1"/>
    <col min="4" max="4" width="10.19921875" style="28" customWidth="1"/>
    <col min="5" max="5" width="10.69921875" style="28" customWidth="1"/>
    <col min="6" max="6" width="10.5" style="28" customWidth="1"/>
    <col min="7" max="7" width="10.09765625" style="28" customWidth="1"/>
    <col min="8" max="8" width="11" style="28" customWidth="1"/>
    <col min="9" max="9" width="10.5" style="28" customWidth="1"/>
    <col min="10" max="10" width="9.09765625" style="28" customWidth="1"/>
    <col min="11" max="11" width="9.8984375" style="28" customWidth="1"/>
    <col min="12" max="12" width="7" style="28" customWidth="1"/>
    <col min="13" max="13" width="8.19921875" style="28" customWidth="1"/>
    <col min="14" max="14" width="11.09765625" style="28" customWidth="1"/>
    <col min="15" max="15" width="10.8984375" style="28" customWidth="1"/>
    <col min="16" max="16" width="10.09765625" style="28" bestFit="1" customWidth="1"/>
    <col min="17" max="17" width="9.59765625" style="28" customWidth="1"/>
    <col min="18" max="18" width="9.3984375" style="28" customWidth="1"/>
    <col min="19" max="19" width="8.19921875" style="28" customWidth="1"/>
    <col min="20" max="16384" width="9" style="28" customWidth="1"/>
  </cols>
  <sheetData>
    <row r="1" spans="1:18" ht="65.25" customHeight="1">
      <c r="A1" s="307" t="s">
        <v>106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</row>
    <row r="2" spans="1:18" ht="16.5" thickBo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8" t="s">
        <v>1</v>
      </c>
      <c r="R2" s="308"/>
    </row>
    <row r="3" spans="1:19" ht="12.75">
      <c r="A3" s="309" t="s">
        <v>2</v>
      </c>
      <c r="B3" s="311" t="s">
        <v>3</v>
      </c>
      <c r="C3" s="313" t="s">
        <v>47</v>
      </c>
      <c r="D3" s="316" t="s">
        <v>107</v>
      </c>
      <c r="E3" s="317" t="s">
        <v>73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20" t="s">
        <v>108</v>
      </c>
    </row>
    <row r="4" spans="1:19" ht="12.75">
      <c r="A4" s="310"/>
      <c r="B4" s="312"/>
      <c r="C4" s="314"/>
      <c r="D4" s="312"/>
      <c r="E4" s="323" t="s">
        <v>109</v>
      </c>
      <c r="F4" s="325" t="s">
        <v>75</v>
      </c>
      <c r="G4" s="325"/>
      <c r="H4" s="325"/>
      <c r="I4" s="325"/>
      <c r="J4" s="325"/>
      <c r="K4" s="325"/>
      <c r="L4" s="325"/>
      <c r="M4" s="325"/>
      <c r="N4" s="323" t="s">
        <v>110</v>
      </c>
      <c r="O4" s="325" t="s">
        <v>75</v>
      </c>
      <c r="P4" s="325"/>
      <c r="Q4" s="325"/>
      <c r="R4" s="325"/>
      <c r="S4" s="321"/>
    </row>
    <row r="5" spans="1:19" ht="12.75">
      <c r="A5" s="310"/>
      <c r="B5" s="312"/>
      <c r="C5" s="314"/>
      <c r="D5" s="312"/>
      <c r="E5" s="324"/>
      <c r="F5" s="319" t="s">
        <v>111</v>
      </c>
      <c r="G5" s="325" t="s">
        <v>78</v>
      </c>
      <c r="H5" s="325"/>
      <c r="I5" s="319" t="s">
        <v>112</v>
      </c>
      <c r="J5" s="319" t="s">
        <v>113</v>
      </c>
      <c r="K5" s="319" t="s">
        <v>114</v>
      </c>
      <c r="L5" s="319" t="s">
        <v>115</v>
      </c>
      <c r="M5" s="319" t="s">
        <v>116</v>
      </c>
      <c r="N5" s="324"/>
      <c r="O5" s="319" t="s">
        <v>117</v>
      </c>
      <c r="P5" s="106" t="s">
        <v>78</v>
      </c>
      <c r="Q5" s="319" t="s">
        <v>118</v>
      </c>
      <c r="R5" s="319" t="s">
        <v>119</v>
      </c>
      <c r="S5" s="321"/>
    </row>
    <row r="6" spans="1:19" ht="70.5" customHeight="1">
      <c r="A6" s="310"/>
      <c r="B6" s="312"/>
      <c r="C6" s="315"/>
      <c r="D6" s="312"/>
      <c r="E6" s="324"/>
      <c r="F6" s="325"/>
      <c r="G6" s="106" t="s">
        <v>120</v>
      </c>
      <c r="H6" s="106" t="s">
        <v>121</v>
      </c>
      <c r="I6" s="319"/>
      <c r="J6" s="319"/>
      <c r="K6" s="319"/>
      <c r="L6" s="319"/>
      <c r="M6" s="319"/>
      <c r="N6" s="324"/>
      <c r="O6" s="325"/>
      <c r="P6" s="106" t="s">
        <v>122</v>
      </c>
      <c r="Q6" s="325"/>
      <c r="R6" s="325"/>
      <c r="S6" s="322"/>
    </row>
    <row r="7" spans="1:19" ht="12" customHeight="1">
      <c r="A7" s="107">
        <v>1</v>
      </c>
      <c r="B7" s="108">
        <v>2</v>
      </c>
      <c r="C7" s="109">
        <v>3</v>
      </c>
      <c r="D7" s="108">
        <v>4</v>
      </c>
      <c r="E7" s="108">
        <v>5</v>
      </c>
      <c r="F7" s="108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8">
        <v>14</v>
      </c>
      <c r="O7" s="108">
        <v>15</v>
      </c>
      <c r="P7" s="106">
        <v>16</v>
      </c>
      <c r="Q7" s="108">
        <v>17</v>
      </c>
      <c r="R7" s="108">
        <v>18</v>
      </c>
      <c r="S7" s="110">
        <v>19</v>
      </c>
    </row>
    <row r="8" spans="1:19" s="115" customFormat="1" ht="12.75">
      <c r="A8" s="111" t="s">
        <v>16</v>
      </c>
      <c r="B8" s="112"/>
      <c r="C8" s="113">
        <f aca="true" t="shared" si="0" ref="C8:R8">SUM(C9:C16)</f>
        <v>137508865</v>
      </c>
      <c r="D8" s="113">
        <f t="shared" si="0"/>
        <v>135620476</v>
      </c>
      <c r="E8" s="113">
        <f t="shared" si="0"/>
        <v>80745641</v>
      </c>
      <c r="F8" s="113">
        <f t="shared" si="0"/>
        <v>76824142</v>
      </c>
      <c r="G8" s="113">
        <f t="shared" si="0"/>
        <v>8413115</v>
      </c>
      <c r="H8" s="113">
        <f t="shared" si="0"/>
        <v>68411027</v>
      </c>
      <c r="I8" s="113">
        <f t="shared" si="0"/>
        <v>290267</v>
      </c>
      <c r="J8" s="113">
        <f t="shared" si="0"/>
        <v>12993</v>
      </c>
      <c r="K8" s="113">
        <f t="shared" si="0"/>
        <v>3618239</v>
      </c>
      <c r="L8" s="113">
        <f t="shared" si="0"/>
        <v>0</v>
      </c>
      <c r="M8" s="113">
        <f t="shared" si="0"/>
        <v>0</v>
      </c>
      <c r="N8" s="113">
        <f t="shared" si="0"/>
        <v>54874835</v>
      </c>
      <c r="O8" s="113">
        <f t="shared" si="0"/>
        <v>54874835</v>
      </c>
      <c r="P8" s="113">
        <f t="shared" si="0"/>
        <v>48216751</v>
      </c>
      <c r="Q8" s="113">
        <f t="shared" si="0"/>
        <v>0</v>
      </c>
      <c r="R8" s="113">
        <f t="shared" si="0"/>
        <v>0</v>
      </c>
      <c r="S8" s="114">
        <f>D8/C8</f>
        <v>0.9862671472126543</v>
      </c>
    </row>
    <row r="9" spans="1:19" s="120" customFormat="1" ht="12.75">
      <c r="A9" s="327"/>
      <c r="B9" s="116" t="s">
        <v>17</v>
      </c>
      <c r="C9" s="117">
        <v>31750</v>
      </c>
      <c r="D9" s="118">
        <f aca="true" t="shared" si="1" ref="D9:D16">SUM(E9,N9)</f>
        <v>25224</v>
      </c>
      <c r="E9" s="118">
        <f aca="true" t="shared" si="2" ref="E9:E16">SUM(F9,M9,L9,K9,J9,I9)</f>
        <v>25224</v>
      </c>
      <c r="F9" s="118">
        <f aca="true" t="shared" si="3" ref="F9:F16">SUM(G9:H9)</f>
        <v>25224</v>
      </c>
      <c r="G9" s="117">
        <v>23655</v>
      </c>
      <c r="H9" s="117">
        <v>1569</v>
      </c>
      <c r="I9" s="117"/>
      <c r="J9" s="117"/>
      <c r="K9" s="117"/>
      <c r="L9" s="117"/>
      <c r="M9" s="117"/>
      <c r="N9" s="118">
        <f aca="true" t="shared" si="4" ref="N9:N16">SUM(O9,Q9,R9)</f>
        <v>0</v>
      </c>
      <c r="O9" s="117"/>
      <c r="P9" s="117"/>
      <c r="Q9" s="117"/>
      <c r="R9" s="117"/>
      <c r="S9" s="119">
        <f aca="true" t="shared" si="5" ref="S9:S72">D9/C9</f>
        <v>0.7944566929133858</v>
      </c>
    </row>
    <row r="10" spans="1:19" ht="12.75">
      <c r="A10" s="328"/>
      <c r="B10" s="121" t="s">
        <v>50</v>
      </c>
      <c r="C10" s="122">
        <v>20000</v>
      </c>
      <c r="D10" s="118">
        <f t="shared" si="1"/>
        <v>20000</v>
      </c>
      <c r="E10" s="118">
        <f t="shared" si="2"/>
        <v>20000</v>
      </c>
      <c r="F10" s="118">
        <f t="shared" si="3"/>
        <v>20000</v>
      </c>
      <c r="G10" s="118"/>
      <c r="H10" s="118">
        <v>20000</v>
      </c>
      <c r="I10" s="118"/>
      <c r="J10" s="118"/>
      <c r="K10" s="118"/>
      <c r="L10" s="118"/>
      <c r="M10" s="118"/>
      <c r="N10" s="118">
        <f t="shared" si="4"/>
        <v>0</v>
      </c>
      <c r="O10" s="118"/>
      <c r="P10" s="118"/>
      <c r="Q10" s="118"/>
      <c r="R10" s="118"/>
      <c r="S10" s="119">
        <f t="shared" si="5"/>
        <v>1</v>
      </c>
    </row>
    <row r="11" spans="1:19" ht="12.75">
      <c r="A11" s="328"/>
      <c r="B11" s="121" t="s">
        <v>123</v>
      </c>
      <c r="C11" s="122">
        <v>10566400</v>
      </c>
      <c r="D11" s="118">
        <f t="shared" si="1"/>
        <v>10553988</v>
      </c>
      <c r="E11" s="118">
        <f t="shared" si="2"/>
        <v>10322126</v>
      </c>
      <c r="F11" s="118">
        <f t="shared" si="3"/>
        <v>10309133</v>
      </c>
      <c r="G11" s="118">
        <v>8381510</v>
      </c>
      <c r="H11" s="118">
        <v>1927623</v>
      </c>
      <c r="I11" s="118"/>
      <c r="J11" s="118">
        <v>12993</v>
      </c>
      <c r="K11" s="118"/>
      <c r="L11" s="118"/>
      <c r="M11" s="118"/>
      <c r="N11" s="118">
        <f t="shared" si="4"/>
        <v>231862</v>
      </c>
      <c r="O11" s="118">
        <v>231862</v>
      </c>
      <c r="P11" s="118"/>
      <c r="Q11" s="118"/>
      <c r="R11" s="118"/>
      <c r="S11" s="119">
        <f t="shared" si="5"/>
        <v>0.9988253331314355</v>
      </c>
    </row>
    <row r="12" spans="1:19" ht="12.75">
      <c r="A12" s="328"/>
      <c r="B12" s="121" t="s">
        <v>52</v>
      </c>
      <c r="C12" s="122">
        <v>24992057</v>
      </c>
      <c r="D12" s="118">
        <f t="shared" si="1"/>
        <v>24195202</v>
      </c>
      <c r="E12" s="118">
        <f t="shared" si="2"/>
        <v>5134000</v>
      </c>
      <c r="F12" s="118">
        <f t="shared" si="3"/>
        <v>5134000</v>
      </c>
      <c r="G12" s="118">
        <v>7950</v>
      </c>
      <c r="H12" s="118">
        <v>5126050</v>
      </c>
      <c r="I12" s="118"/>
      <c r="J12" s="118"/>
      <c r="K12" s="118"/>
      <c r="L12" s="118"/>
      <c r="M12" s="118"/>
      <c r="N12" s="118">
        <f t="shared" si="4"/>
        <v>19061202</v>
      </c>
      <c r="O12" s="118">
        <v>19061202</v>
      </c>
      <c r="P12" s="118">
        <v>17779067</v>
      </c>
      <c r="Q12" s="118"/>
      <c r="R12" s="118"/>
      <c r="S12" s="119">
        <f t="shared" si="5"/>
        <v>0.9681156697105805</v>
      </c>
    </row>
    <row r="13" spans="1:19" ht="12.75">
      <c r="A13" s="328"/>
      <c r="B13" s="121" t="s">
        <v>124</v>
      </c>
      <c r="C13" s="122">
        <v>300000</v>
      </c>
      <c r="D13" s="118">
        <f t="shared" si="1"/>
        <v>290267</v>
      </c>
      <c r="E13" s="118">
        <f t="shared" si="2"/>
        <v>290267</v>
      </c>
      <c r="F13" s="118">
        <f t="shared" si="3"/>
        <v>0</v>
      </c>
      <c r="G13" s="118"/>
      <c r="H13" s="118"/>
      <c r="I13" s="118">
        <v>290267</v>
      </c>
      <c r="J13" s="118"/>
      <c r="K13" s="118"/>
      <c r="L13" s="118"/>
      <c r="M13" s="118"/>
      <c r="N13" s="118">
        <f t="shared" si="4"/>
        <v>0</v>
      </c>
      <c r="O13" s="118"/>
      <c r="P13" s="118"/>
      <c r="Q13" s="118"/>
      <c r="R13" s="118"/>
      <c r="S13" s="119">
        <f t="shared" si="5"/>
        <v>0.9675566666666666</v>
      </c>
    </row>
    <row r="14" spans="1:19" ht="12.75">
      <c r="A14" s="328"/>
      <c r="B14" s="121" t="s">
        <v>54</v>
      </c>
      <c r="C14" s="122">
        <v>4533503</v>
      </c>
      <c r="D14" s="118">
        <f t="shared" si="1"/>
        <v>3626279</v>
      </c>
      <c r="E14" s="118">
        <f t="shared" si="2"/>
        <v>3618239</v>
      </c>
      <c r="F14" s="118">
        <f t="shared" si="3"/>
        <v>0</v>
      </c>
      <c r="G14" s="118"/>
      <c r="H14" s="118"/>
      <c r="I14" s="118"/>
      <c r="J14" s="118"/>
      <c r="K14" s="118">
        <v>3618239</v>
      </c>
      <c r="L14" s="118"/>
      <c r="M14" s="118"/>
      <c r="N14" s="118">
        <f t="shared" si="4"/>
        <v>8040</v>
      </c>
      <c r="O14" s="118">
        <v>8040</v>
      </c>
      <c r="P14" s="118">
        <v>8040</v>
      </c>
      <c r="Q14" s="118"/>
      <c r="R14" s="118"/>
      <c r="S14" s="119">
        <f t="shared" si="5"/>
        <v>0.7998845484385916</v>
      </c>
    </row>
    <row r="15" spans="1:19" ht="12.75">
      <c r="A15" s="328"/>
      <c r="B15" s="121" t="s">
        <v>56</v>
      </c>
      <c r="C15" s="122">
        <v>96959722</v>
      </c>
      <c r="D15" s="118">
        <f t="shared" si="1"/>
        <v>96809138</v>
      </c>
      <c r="E15" s="118">
        <f t="shared" si="2"/>
        <v>61235407</v>
      </c>
      <c r="F15" s="118">
        <f t="shared" si="3"/>
        <v>61235407</v>
      </c>
      <c r="G15" s="118"/>
      <c r="H15" s="118">
        <v>61235407</v>
      </c>
      <c r="I15" s="118"/>
      <c r="J15" s="118"/>
      <c r="K15" s="118"/>
      <c r="L15" s="118"/>
      <c r="M15" s="118"/>
      <c r="N15" s="118">
        <f t="shared" si="4"/>
        <v>35573731</v>
      </c>
      <c r="O15" s="118">
        <v>35573731</v>
      </c>
      <c r="P15" s="118">
        <v>30429644</v>
      </c>
      <c r="Q15" s="118"/>
      <c r="R15" s="118"/>
      <c r="S15" s="119">
        <f t="shared" si="5"/>
        <v>0.9984469427418532</v>
      </c>
    </row>
    <row r="16" spans="1:19" ht="12.75">
      <c r="A16" s="329"/>
      <c r="B16" s="121" t="s">
        <v>99</v>
      </c>
      <c r="C16" s="122">
        <v>105433</v>
      </c>
      <c r="D16" s="118">
        <f t="shared" si="1"/>
        <v>100378</v>
      </c>
      <c r="E16" s="118">
        <f t="shared" si="2"/>
        <v>100378</v>
      </c>
      <c r="F16" s="118">
        <f t="shared" si="3"/>
        <v>100378</v>
      </c>
      <c r="G16" s="118"/>
      <c r="H16" s="118">
        <v>100378</v>
      </c>
      <c r="I16" s="118"/>
      <c r="J16" s="118"/>
      <c r="K16" s="118"/>
      <c r="L16" s="118"/>
      <c r="M16" s="118"/>
      <c r="N16" s="118">
        <f t="shared" si="4"/>
        <v>0</v>
      </c>
      <c r="O16" s="118"/>
      <c r="P16" s="118"/>
      <c r="Q16" s="118"/>
      <c r="R16" s="118"/>
      <c r="S16" s="119">
        <f t="shared" si="5"/>
        <v>0.9520548594842222</v>
      </c>
    </row>
    <row r="17" spans="1:19" s="115" customFormat="1" ht="12.75">
      <c r="A17" s="111" t="s">
        <v>87</v>
      </c>
      <c r="B17" s="112"/>
      <c r="C17" s="113">
        <f aca="true" t="shared" si="6" ref="C17:R17">SUM(C18)</f>
        <v>409520</v>
      </c>
      <c r="D17" s="113">
        <f t="shared" si="6"/>
        <v>192531</v>
      </c>
      <c r="E17" s="113">
        <f t="shared" si="6"/>
        <v>135621</v>
      </c>
      <c r="F17" s="113">
        <f t="shared" si="6"/>
        <v>0</v>
      </c>
      <c r="G17" s="113">
        <f t="shared" si="6"/>
        <v>0</v>
      </c>
      <c r="H17" s="113">
        <f t="shared" si="6"/>
        <v>0</v>
      </c>
      <c r="I17" s="113">
        <f t="shared" si="6"/>
        <v>0</v>
      </c>
      <c r="J17" s="113">
        <f t="shared" si="6"/>
        <v>0</v>
      </c>
      <c r="K17" s="113">
        <f t="shared" si="6"/>
        <v>135621</v>
      </c>
      <c r="L17" s="113">
        <f t="shared" si="6"/>
        <v>0</v>
      </c>
      <c r="M17" s="113">
        <f t="shared" si="6"/>
        <v>0</v>
      </c>
      <c r="N17" s="113">
        <f t="shared" si="6"/>
        <v>56910</v>
      </c>
      <c r="O17" s="113">
        <f t="shared" si="6"/>
        <v>56910</v>
      </c>
      <c r="P17" s="113">
        <f t="shared" si="6"/>
        <v>56910</v>
      </c>
      <c r="Q17" s="113">
        <f t="shared" si="6"/>
        <v>0</v>
      </c>
      <c r="R17" s="113">
        <f t="shared" si="6"/>
        <v>0</v>
      </c>
      <c r="S17" s="114">
        <f t="shared" si="5"/>
        <v>0.4701382105880055</v>
      </c>
    </row>
    <row r="18" spans="1:19" ht="12.75">
      <c r="A18" s="123"/>
      <c r="B18" s="121" t="s">
        <v>58</v>
      </c>
      <c r="C18" s="122">
        <v>409520</v>
      </c>
      <c r="D18" s="118">
        <f>SUM(E18,N18)</f>
        <v>192531</v>
      </c>
      <c r="E18" s="118">
        <f>SUM(F18,M18,L18,K18,J18,I18)</f>
        <v>135621</v>
      </c>
      <c r="F18" s="118">
        <f>SUM(G18:H18)</f>
        <v>0</v>
      </c>
      <c r="G18" s="118"/>
      <c r="H18" s="118"/>
      <c r="I18" s="118"/>
      <c r="J18" s="118"/>
      <c r="K18" s="118">
        <f>133064+2557</f>
        <v>135621</v>
      </c>
      <c r="L18" s="118"/>
      <c r="M18" s="118"/>
      <c r="N18" s="118">
        <f>SUM(O18,Q18,R18)</f>
        <v>56910</v>
      </c>
      <c r="O18" s="118">
        <v>56910</v>
      </c>
      <c r="P18" s="118">
        <v>56910</v>
      </c>
      <c r="Q18" s="118"/>
      <c r="R18" s="118"/>
      <c r="S18" s="119">
        <f t="shared" si="5"/>
        <v>0.4701382105880055</v>
      </c>
    </row>
    <row r="19" spans="1:19" s="115" customFormat="1" ht="12.75">
      <c r="A19" s="111" t="s">
        <v>125</v>
      </c>
      <c r="B19" s="112"/>
      <c r="C19" s="113">
        <f>SUM(C20:C22)</f>
        <v>47445951</v>
      </c>
      <c r="D19" s="113">
        <f aca="true" t="shared" si="7" ref="D19:R19">SUM(D20:D22)</f>
        <v>44207526</v>
      </c>
      <c r="E19" s="113">
        <f t="shared" si="7"/>
        <v>12561692</v>
      </c>
      <c r="F19" s="113">
        <f t="shared" si="7"/>
        <v>0</v>
      </c>
      <c r="G19" s="113">
        <f t="shared" si="7"/>
        <v>0</v>
      </c>
      <c r="H19" s="113">
        <f t="shared" si="7"/>
        <v>0</v>
      </c>
      <c r="I19" s="113">
        <f t="shared" si="7"/>
        <v>0</v>
      </c>
      <c r="J19" s="113">
        <f t="shared" si="7"/>
        <v>0</v>
      </c>
      <c r="K19" s="113">
        <f t="shared" si="7"/>
        <v>12561692</v>
      </c>
      <c r="L19" s="113">
        <f t="shared" si="7"/>
        <v>0</v>
      </c>
      <c r="M19" s="113">
        <f t="shared" si="7"/>
        <v>0</v>
      </c>
      <c r="N19" s="113">
        <f t="shared" si="7"/>
        <v>31645834</v>
      </c>
      <c r="O19" s="113">
        <f t="shared" si="7"/>
        <v>31645834</v>
      </c>
      <c r="P19" s="113">
        <f t="shared" si="7"/>
        <v>31645834</v>
      </c>
      <c r="Q19" s="113">
        <f t="shared" si="7"/>
        <v>0</v>
      </c>
      <c r="R19" s="113">
        <f t="shared" si="7"/>
        <v>0</v>
      </c>
      <c r="S19" s="114">
        <f t="shared" si="5"/>
        <v>0.9317449659719119</v>
      </c>
    </row>
    <row r="20" spans="1:19" s="115" customFormat="1" ht="12.75">
      <c r="A20" s="330"/>
      <c r="B20" s="124" t="s">
        <v>126</v>
      </c>
      <c r="C20" s="125">
        <v>38552468</v>
      </c>
      <c r="D20" s="118">
        <f>SUM(E20,N20)</f>
        <v>37686785</v>
      </c>
      <c r="E20" s="118">
        <f>SUM(F20,M20,L20,K20,J20,I20)</f>
        <v>6054127</v>
      </c>
      <c r="F20" s="118">
        <f>SUM(G20:H20)</f>
        <v>0</v>
      </c>
      <c r="G20" s="125"/>
      <c r="H20" s="125"/>
      <c r="I20" s="125"/>
      <c r="J20" s="125"/>
      <c r="K20" s="125">
        <f>6054105+22</f>
        <v>6054127</v>
      </c>
      <c r="L20" s="125"/>
      <c r="M20" s="125"/>
      <c r="N20" s="118">
        <f>SUM(O20,Q20,R20)</f>
        <v>31632658</v>
      </c>
      <c r="O20" s="125">
        <v>31632658</v>
      </c>
      <c r="P20" s="125">
        <v>31632658</v>
      </c>
      <c r="Q20" s="125"/>
      <c r="R20" s="125"/>
      <c r="S20" s="119">
        <f t="shared" si="5"/>
        <v>0.9775453286155377</v>
      </c>
    </row>
    <row r="21" spans="1:19" s="115" customFormat="1" ht="12.75">
      <c r="A21" s="331"/>
      <c r="B21" s="124" t="s">
        <v>127</v>
      </c>
      <c r="C21" s="125">
        <v>8278720</v>
      </c>
      <c r="D21" s="118">
        <f>SUM(E21,N21)</f>
        <v>5989892</v>
      </c>
      <c r="E21" s="118">
        <f>SUM(F21,M21,L21,K21,J21,I21)</f>
        <v>5989892</v>
      </c>
      <c r="F21" s="118">
        <f>SUM(G21:H21)</f>
        <v>0</v>
      </c>
      <c r="G21" s="125"/>
      <c r="H21" s="125"/>
      <c r="I21" s="125"/>
      <c r="J21" s="125"/>
      <c r="K21" s="125">
        <v>5989892</v>
      </c>
      <c r="L21" s="125"/>
      <c r="M21" s="125"/>
      <c r="N21" s="118">
        <f>SUM(O21,Q21,R21)</f>
        <v>0</v>
      </c>
      <c r="O21" s="125"/>
      <c r="P21" s="125"/>
      <c r="Q21" s="125"/>
      <c r="R21" s="125"/>
      <c r="S21" s="119">
        <f t="shared" si="5"/>
        <v>0.7235287580688802</v>
      </c>
    </row>
    <row r="22" spans="1:19" ht="12.75">
      <c r="A22" s="332"/>
      <c r="B22" s="121" t="s">
        <v>128</v>
      </c>
      <c r="C22" s="122">
        <v>614763</v>
      </c>
      <c r="D22" s="118">
        <f>SUM(E22,N22)</f>
        <v>530849</v>
      </c>
      <c r="E22" s="118">
        <f>SUM(F22,M22,L22,K22,J22,I22)</f>
        <v>517673</v>
      </c>
      <c r="F22" s="118">
        <f>SUM(G22:H22)</f>
        <v>0</v>
      </c>
      <c r="G22" s="118"/>
      <c r="H22" s="118"/>
      <c r="I22" s="118"/>
      <c r="J22" s="118"/>
      <c r="K22" s="118">
        <v>517673</v>
      </c>
      <c r="L22" s="118"/>
      <c r="M22" s="118"/>
      <c r="N22" s="118">
        <f>SUM(O22,Q22,R22)</f>
        <v>13176</v>
      </c>
      <c r="O22" s="118">
        <v>13176</v>
      </c>
      <c r="P22" s="118">
        <v>13176</v>
      </c>
      <c r="Q22" s="118"/>
      <c r="R22" s="118"/>
      <c r="S22" s="119">
        <f t="shared" si="5"/>
        <v>0.8635018698262582</v>
      </c>
    </row>
    <row r="23" spans="1:19" ht="12.75">
      <c r="A23" s="126" t="s">
        <v>129</v>
      </c>
      <c r="B23" s="127"/>
      <c r="C23" s="128">
        <f>SUM(C24:C25)</f>
        <v>65742</v>
      </c>
      <c r="D23" s="128">
        <f aca="true" t="shared" si="8" ref="D23:R23">SUM(D24:D25)</f>
        <v>65742</v>
      </c>
      <c r="E23" s="128">
        <f t="shared" si="8"/>
        <v>1816</v>
      </c>
      <c r="F23" s="128">
        <f t="shared" si="8"/>
        <v>0</v>
      </c>
      <c r="G23" s="128">
        <f t="shared" si="8"/>
        <v>0</v>
      </c>
      <c r="H23" s="128">
        <f t="shared" si="8"/>
        <v>0</v>
      </c>
      <c r="I23" s="128">
        <f t="shared" si="8"/>
        <v>0</v>
      </c>
      <c r="J23" s="128">
        <f t="shared" si="8"/>
        <v>0</v>
      </c>
      <c r="K23" s="128">
        <f t="shared" si="8"/>
        <v>1816</v>
      </c>
      <c r="L23" s="128">
        <f t="shared" si="8"/>
        <v>0</v>
      </c>
      <c r="M23" s="128">
        <f t="shared" si="8"/>
        <v>0</v>
      </c>
      <c r="N23" s="128">
        <f t="shared" si="8"/>
        <v>63926</v>
      </c>
      <c r="O23" s="128">
        <f t="shared" si="8"/>
        <v>63926</v>
      </c>
      <c r="P23" s="128">
        <f t="shared" si="8"/>
        <v>63926</v>
      </c>
      <c r="Q23" s="128">
        <f t="shared" si="8"/>
        <v>0</v>
      </c>
      <c r="R23" s="128">
        <f t="shared" si="8"/>
        <v>0</v>
      </c>
      <c r="S23" s="114">
        <f t="shared" si="5"/>
        <v>1</v>
      </c>
    </row>
    <row r="24" spans="1:19" ht="12.75">
      <c r="A24" s="330"/>
      <c r="B24" s="121" t="s">
        <v>130</v>
      </c>
      <c r="C24" s="122">
        <v>20086</v>
      </c>
      <c r="D24" s="118">
        <f>SUM(E24,N24)</f>
        <v>20086</v>
      </c>
      <c r="E24" s="118">
        <f>SUM(F24,M24,L24,K24,J24,I24)</f>
        <v>1816</v>
      </c>
      <c r="F24" s="118">
        <f>SUM(G24:H24)</f>
        <v>0</v>
      </c>
      <c r="G24" s="118"/>
      <c r="H24" s="118"/>
      <c r="I24" s="118"/>
      <c r="J24" s="118"/>
      <c r="K24" s="118">
        <v>1816</v>
      </c>
      <c r="L24" s="118"/>
      <c r="M24" s="118"/>
      <c r="N24" s="118">
        <f>SUM(O24,Q24,R24)</f>
        <v>18270</v>
      </c>
      <c r="O24" s="118">
        <v>18270</v>
      </c>
      <c r="P24" s="118">
        <v>18270</v>
      </c>
      <c r="Q24" s="118"/>
      <c r="R24" s="118"/>
      <c r="S24" s="119">
        <f t="shared" si="5"/>
        <v>1</v>
      </c>
    </row>
    <row r="25" spans="1:19" ht="12.75">
      <c r="A25" s="332"/>
      <c r="B25" s="121" t="s">
        <v>131</v>
      </c>
      <c r="C25" s="122">
        <v>45656</v>
      </c>
      <c r="D25" s="118">
        <f>SUM(E25,N25)</f>
        <v>45656</v>
      </c>
      <c r="E25" s="118">
        <f>SUM(F25,M25,L25,K25,J25,I25)</f>
        <v>0</v>
      </c>
      <c r="F25" s="118">
        <f>SUM(G25:H25)</f>
        <v>0</v>
      </c>
      <c r="G25" s="118"/>
      <c r="H25" s="118"/>
      <c r="I25" s="118"/>
      <c r="J25" s="118"/>
      <c r="K25" s="118"/>
      <c r="L25" s="118"/>
      <c r="M25" s="118"/>
      <c r="N25" s="118">
        <f>SUM(O25,Q25,R25)</f>
        <v>45656</v>
      </c>
      <c r="O25" s="118">
        <v>45656</v>
      </c>
      <c r="P25" s="118">
        <v>45656</v>
      </c>
      <c r="Q25" s="118"/>
      <c r="R25" s="118"/>
      <c r="S25" s="119">
        <f t="shared" si="5"/>
        <v>1</v>
      </c>
    </row>
    <row r="26" spans="1:19" ht="12.75">
      <c r="A26" s="126" t="s">
        <v>132</v>
      </c>
      <c r="B26" s="129"/>
      <c r="C26" s="130">
        <f>SUM(C27:C27)</f>
        <v>143000</v>
      </c>
      <c r="D26" s="130">
        <f aca="true" t="shared" si="9" ref="D26:R26">SUM(D27:D27)</f>
        <v>0</v>
      </c>
      <c r="E26" s="130">
        <f t="shared" si="9"/>
        <v>0</v>
      </c>
      <c r="F26" s="130">
        <f t="shared" si="9"/>
        <v>0</v>
      </c>
      <c r="G26" s="130">
        <f t="shared" si="9"/>
        <v>0</v>
      </c>
      <c r="H26" s="130">
        <f t="shared" si="9"/>
        <v>0</v>
      </c>
      <c r="I26" s="130">
        <f t="shared" si="9"/>
        <v>0</v>
      </c>
      <c r="J26" s="130">
        <f t="shared" si="9"/>
        <v>0</v>
      </c>
      <c r="K26" s="130">
        <f t="shared" si="9"/>
        <v>0</v>
      </c>
      <c r="L26" s="130">
        <f t="shared" si="9"/>
        <v>0</v>
      </c>
      <c r="M26" s="130">
        <f t="shared" si="9"/>
        <v>0</v>
      </c>
      <c r="N26" s="130">
        <f t="shared" si="9"/>
        <v>0</v>
      </c>
      <c r="O26" s="130">
        <f t="shared" si="9"/>
        <v>0</v>
      </c>
      <c r="P26" s="130">
        <f t="shared" si="9"/>
        <v>0</v>
      </c>
      <c r="Q26" s="130">
        <f t="shared" si="9"/>
        <v>0</v>
      </c>
      <c r="R26" s="130">
        <f t="shared" si="9"/>
        <v>0</v>
      </c>
      <c r="S26" s="131">
        <f t="shared" si="5"/>
        <v>0</v>
      </c>
    </row>
    <row r="27" spans="1:19" ht="12.75">
      <c r="A27" s="132"/>
      <c r="B27" s="121" t="s">
        <v>133</v>
      </c>
      <c r="C27" s="122">
        <v>143000</v>
      </c>
      <c r="D27" s="118">
        <f>SUM(E27,N27)</f>
        <v>0</v>
      </c>
      <c r="E27" s="118">
        <f>SUM(F27,M27,L27,K27,J27,I27)</f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9">
        <v>0</v>
      </c>
    </row>
    <row r="28" spans="1:19" s="115" customFormat="1" ht="12.75">
      <c r="A28" s="111" t="s">
        <v>134</v>
      </c>
      <c r="B28" s="112"/>
      <c r="C28" s="113">
        <f>SUM(C29:C37)</f>
        <v>508774175</v>
      </c>
      <c r="D28" s="113">
        <f aca="true" t="shared" si="10" ref="D28:R28">SUM(D29:D37)</f>
        <v>488036966</v>
      </c>
      <c r="E28" s="113">
        <f t="shared" si="10"/>
        <v>201328658</v>
      </c>
      <c r="F28" s="113">
        <f t="shared" si="10"/>
        <v>116265137</v>
      </c>
      <c r="G28" s="113">
        <f t="shared" si="10"/>
        <v>11190799</v>
      </c>
      <c r="H28" s="113">
        <f t="shared" si="10"/>
        <v>105074338</v>
      </c>
      <c r="I28" s="113">
        <f t="shared" si="10"/>
        <v>84928967</v>
      </c>
      <c r="J28" s="113">
        <f t="shared" si="10"/>
        <v>132346</v>
      </c>
      <c r="K28" s="113">
        <f t="shared" si="10"/>
        <v>2208</v>
      </c>
      <c r="L28" s="113">
        <f t="shared" si="10"/>
        <v>0</v>
      </c>
      <c r="M28" s="113">
        <f t="shared" si="10"/>
        <v>0</v>
      </c>
      <c r="N28" s="113">
        <f t="shared" si="10"/>
        <v>286708308</v>
      </c>
      <c r="O28" s="113">
        <f t="shared" si="10"/>
        <v>276708308</v>
      </c>
      <c r="P28" s="113">
        <f t="shared" si="10"/>
        <v>110685054</v>
      </c>
      <c r="Q28" s="113">
        <f t="shared" si="10"/>
        <v>0</v>
      </c>
      <c r="R28" s="113">
        <f t="shared" si="10"/>
        <v>10000000</v>
      </c>
      <c r="S28" s="114">
        <f t="shared" si="5"/>
        <v>0.9592408380397845</v>
      </c>
    </row>
    <row r="29" spans="1:19" ht="12.75">
      <c r="A29" s="326"/>
      <c r="B29" s="121" t="s">
        <v>135</v>
      </c>
      <c r="C29" s="122">
        <v>54336431</v>
      </c>
      <c r="D29" s="118">
        <f aca="true" t="shared" si="11" ref="D29:D37">SUM(E29,N29)</f>
        <v>48971370</v>
      </c>
      <c r="E29" s="118">
        <f>SUM(M29,L29,K29,J29,I29,F29)</f>
        <v>39211370</v>
      </c>
      <c r="F29" s="118">
        <f aca="true" t="shared" si="12" ref="F29:F37">SUM(G29:H29)</f>
        <v>1213822</v>
      </c>
      <c r="G29" s="118"/>
      <c r="H29" s="118">
        <v>1213822</v>
      </c>
      <c r="I29" s="118">
        <v>37997548</v>
      </c>
      <c r="J29" s="118"/>
      <c r="K29" s="118"/>
      <c r="L29" s="118"/>
      <c r="M29" s="118"/>
      <c r="N29" s="118">
        <f aca="true" t="shared" si="13" ref="N29:N37">SUM(O29,Q29,R29)</f>
        <v>9760000</v>
      </c>
      <c r="O29" s="118">
        <v>9760000</v>
      </c>
      <c r="P29" s="118">
        <v>9760000</v>
      </c>
      <c r="Q29" s="118"/>
      <c r="R29" s="118"/>
      <c r="S29" s="119">
        <f t="shared" si="5"/>
        <v>0.901262175279786</v>
      </c>
    </row>
    <row r="30" spans="1:19" ht="12.75">
      <c r="A30" s="326"/>
      <c r="B30" s="121" t="s">
        <v>136</v>
      </c>
      <c r="C30" s="122">
        <v>384219</v>
      </c>
      <c r="D30" s="118">
        <f t="shared" si="11"/>
        <v>384219</v>
      </c>
      <c r="E30" s="118">
        <f aca="true" t="shared" si="14" ref="E30:E37">SUM(F30,M30,L30,K30,J30,I30)</f>
        <v>384219</v>
      </c>
      <c r="F30" s="118">
        <f t="shared" si="12"/>
        <v>384219</v>
      </c>
      <c r="G30" s="118"/>
      <c r="H30" s="118">
        <v>384219</v>
      </c>
      <c r="I30" s="118"/>
      <c r="J30" s="118"/>
      <c r="K30" s="118"/>
      <c r="L30" s="118"/>
      <c r="M30" s="118"/>
      <c r="N30" s="118">
        <f t="shared" si="13"/>
        <v>0</v>
      </c>
      <c r="O30" s="118"/>
      <c r="P30" s="118"/>
      <c r="Q30" s="118"/>
      <c r="R30" s="118"/>
      <c r="S30" s="119">
        <f t="shared" si="5"/>
        <v>1</v>
      </c>
    </row>
    <row r="31" spans="1:19" ht="12.75">
      <c r="A31" s="326"/>
      <c r="B31" s="121" t="s">
        <v>137</v>
      </c>
      <c r="C31" s="122">
        <v>50412782</v>
      </c>
      <c r="D31" s="118">
        <f t="shared" si="11"/>
        <v>46112639</v>
      </c>
      <c r="E31" s="118">
        <f t="shared" si="14"/>
        <v>46112639</v>
      </c>
      <c r="F31" s="118">
        <f t="shared" si="12"/>
        <v>927</v>
      </c>
      <c r="G31" s="118"/>
      <c r="H31" s="118">
        <v>927</v>
      </c>
      <c r="I31" s="118">
        <f>46112639-927</f>
        <v>46111712</v>
      </c>
      <c r="J31" s="118"/>
      <c r="K31" s="118"/>
      <c r="L31" s="118"/>
      <c r="M31" s="118"/>
      <c r="N31" s="118">
        <f t="shared" si="13"/>
        <v>0</v>
      </c>
      <c r="O31" s="118"/>
      <c r="P31" s="118"/>
      <c r="Q31" s="118"/>
      <c r="R31" s="118"/>
      <c r="S31" s="119">
        <f t="shared" si="5"/>
        <v>0.9147013350701415</v>
      </c>
    </row>
    <row r="32" spans="1:19" ht="12.75">
      <c r="A32" s="326"/>
      <c r="B32" s="121" t="s">
        <v>138</v>
      </c>
      <c r="C32" s="122">
        <v>110000</v>
      </c>
      <c r="D32" s="118">
        <f t="shared" si="11"/>
        <v>96581</v>
      </c>
      <c r="E32" s="118">
        <f t="shared" si="14"/>
        <v>96581</v>
      </c>
      <c r="F32" s="118">
        <f t="shared" si="12"/>
        <v>96581</v>
      </c>
      <c r="G32" s="118"/>
      <c r="H32" s="118">
        <v>96581</v>
      </c>
      <c r="I32" s="118"/>
      <c r="J32" s="118"/>
      <c r="K32" s="118"/>
      <c r="L32" s="118"/>
      <c r="M32" s="118"/>
      <c r="N32" s="118">
        <f t="shared" si="13"/>
        <v>0</v>
      </c>
      <c r="O32" s="118"/>
      <c r="P32" s="118"/>
      <c r="Q32" s="118"/>
      <c r="R32" s="118"/>
      <c r="S32" s="119">
        <f t="shared" si="5"/>
        <v>0.878009090909091</v>
      </c>
    </row>
    <row r="33" spans="1:19" ht="12.75">
      <c r="A33" s="326"/>
      <c r="B33" s="121" t="s">
        <v>139</v>
      </c>
      <c r="C33" s="122">
        <v>384527037</v>
      </c>
      <c r="D33" s="118">
        <f t="shared" si="11"/>
        <v>373719823</v>
      </c>
      <c r="E33" s="118">
        <f t="shared" si="14"/>
        <v>108791130</v>
      </c>
      <c r="F33" s="118">
        <f t="shared" si="12"/>
        <v>108658784</v>
      </c>
      <c r="G33" s="118">
        <v>11190799</v>
      </c>
      <c r="H33" s="118">
        <v>97467985</v>
      </c>
      <c r="I33" s="118"/>
      <c r="J33" s="118">
        <v>132346</v>
      </c>
      <c r="K33" s="118"/>
      <c r="L33" s="118"/>
      <c r="M33" s="118"/>
      <c r="N33" s="118">
        <f t="shared" si="13"/>
        <v>264928693</v>
      </c>
      <c r="O33" s="118">
        <v>264928693</v>
      </c>
      <c r="P33" s="118">
        <v>100904935</v>
      </c>
      <c r="Q33" s="118"/>
      <c r="R33" s="118"/>
      <c r="S33" s="119">
        <f t="shared" si="5"/>
        <v>0.9718947877259408</v>
      </c>
    </row>
    <row r="34" spans="1:19" ht="12.75">
      <c r="A34" s="326"/>
      <c r="B34" s="121" t="s">
        <v>140</v>
      </c>
      <c r="C34" s="122">
        <v>3994</v>
      </c>
      <c r="D34" s="118">
        <f t="shared" si="11"/>
        <v>3993</v>
      </c>
      <c r="E34" s="118">
        <f t="shared" si="14"/>
        <v>386</v>
      </c>
      <c r="F34" s="118">
        <f t="shared" si="12"/>
        <v>0</v>
      </c>
      <c r="G34" s="118"/>
      <c r="H34" s="118"/>
      <c r="I34" s="118"/>
      <c r="J34" s="118"/>
      <c r="K34" s="118">
        <v>386</v>
      </c>
      <c r="L34" s="118"/>
      <c r="M34" s="118"/>
      <c r="N34" s="118">
        <f>SUM(O34,Q34,R34)</f>
        <v>3607</v>
      </c>
      <c r="O34" s="118">
        <v>3607</v>
      </c>
      <c r="P34" s="118">
        <v>3607</v>
      </c>
      <c r="Q34" s="118"/>
      <c r="R34" s="118"/>
      <c r="S34" s="119">
        <f t="shared" si="5"/>
        <v>0.9997496244366549</v>
      </c>
    </row>
    <row r="35" spans="1:19" ht="12.75">
      <c r="A35" s="326"/>
      <c r="B35" s="121" t="s">
        <v>141</v>
      </c>
      <c r="C35" s="122">
        <v>18339</v>
      </c>
      <c r="D35" s="118">
        <f t="shared" si="11"/>
        <v>18334</v>
      </c>
      <c r="E35" s="118">
        <f t="shared" si="14"/>
        <v>1822</v>
      </c>
      <c r="F35" s="118">
        <f t="shared" si="12"/>
        <v>0</v>
      </c>
      <c r="G35" s="118"/>
      <c r="H35" s="118"/>
      <c r="I35" s="118"/>
      <c r="J35" s="118"/>
      <c r="K35" s="118">
        <v>1822</v>
      </c>
      <c r="L35" s="118"/>
      <c r="M35" s="118"/>
      <c r="N35" s="118">
        <f t="shared" si="13"/>
        <v>16512</v>
      </c>
      <c r="O35" s="118">
        <v>16512</v>
      </c>
      <c r="P35" s="118">
        <v>16512</v>
      </c>
      <c r="Q35" s="118"/>
      <c r="R35" s="118"/>
      <c r="S35" s="119">
        <f t="shared" si="5"/>
        <v>0.9997273569987458</v>
      </c>
    </row>
    <row r="36" spans="1:19" ht="12.75">
      <c r="A36" s="326"/>
      <c r="B36" s="121" t="s">
        <v>142</v>
      </c>
      <c r="C36" s="122">
        <v>8981373</v>
      </c>
      <c r="D36" s="118">
        <f t="shared" si="11"/>
        <v>8730007</v>
      </c>
      <c r="E36" s="118">
        <f t="shared" si="14"/>
        <v>6730511</v>
      </c>
      <c r="F36" s="118">
        <f t="shared" si="12"/>
        <v>5910804</v>
      </c>
      <c r="G36" s="118"/>
      <c r="H36" s="118">
        <v>5910804</v>
      </c>
      <c r="I36" s="118">
        <v>819707</v>
      </c>
      <c r="J36" s="118"/>
      <c r="K36" s="118"/>
      <c r="L36" s="118"/>
      <c r="M36" s="118"/>
      <c r="N36" s="118">
        <f t="shared" si="13"/>
        <v>1999496</v>
      </c>
      <c r="O36" s="118">
        <v>1999496</v>
      </c>
      <c r="P36" s="118"/>
      <c r="Q36" s="118"/>
      <c r="R36" s="118"/>
      <c r="S36" s="119">
        <f t="shared" si="5"/>
        <v>0.9720125196893615</v>
      </c>
    </row>
    <row r="37" spans="1:19" ht="12.75">
      <c r="A37" s="326"/>
      <c r="B37" s="121" t="s">
        <v>143</v>
      </c>
      <c r="C37" s="122">
        <v>10000000</v>
      </c>
      <c r="D37" s="118">
        <f t="shared" si="11"/>
        <v>10000000</v>
      </c>
      <c r="E37" s="118">
        <f t="shared" si="14"/>
        <v>0</v>
      </c>
      <c r="F37" s="118">
        <f t="shared" si="12"/>
        <v>0</v>
      </c>
      <c r="G37" s="118"/>
      <c r="H37" s="118"/>
      <c r="I37" s="118"/>
      <c r="J37" s="118"/>
      <c r="K37" s="118"/>
      <c r="L37" s="118"/>
      <c r="M37" s="118"/>
      <c r="N37" s="118">
        <f t="shared" si="13"/>
        <v>10000000</v>
      </c>
      <c r="O37" s="118"/>
      <c r="P37" s="118"/>
      <c r="Q37" s="118"/>
      <c r="R37" s="118">
        <v>10000000</v>
      </c>
      <c r="S37" s="119">
        <f t="shared" si="5"/>
        <v>1</v>
      </c>
    </row>
    <row r="38" spans="1:19" s="115" customFormat="1" ht="12.75">
      <c r="A38" s="111" t="s">
        <v>144</v>
      </c>
      <c r="B38" s="112"/>
      <c r="C38" s="113">
        <f aca="true" t="shared" si="15" ref="C38:R38">SUM(C39)</f>
        <v>150000</v>
      </c>
      <c r="D38" s="113">
        <f t="shared" si="15"/>
        <v>150000</v>
      </c>
      <c r="E38" s="113">
        <f t="shared" si="15"/>
        <v>150000</v>
      </c>
      <c r="F38" s="113">
        <f t="shared" si="15"/>
        <v>150000</v>
      </c>
      <c r="G38" s="113">
        <f t="shared" si="15"/>
        <v>0</v>
      </c>
      <c r="H38" s="113">
        <f t="shared" si="15"/>
        <v>150000</v>
      </c>
      <c r="I38" s="113">
        <f t="shared" si="15"/>
        <v>0</v>
      </c>
      <c r="J38" s="113">
        <f t="shared" si="15"/>
        <v>0</v>
      </c>
      <c r="K38" s="113">
        <f t="shared" si="15"/>
        <v>0</v>
      </c>
      <c r="L38" s="113">
        <f t="shared" si="15"/>
        <v>0</v>
      </c>
      <c r="M38" s="113">
        <f t="shared" si="15"/>
        <v>0</v>
      </c>
      <c r="N38" s="113">
        <f t="shared" si="15"/>
        <v>0</v>
      </c>
      <c r="O38" s="113">
        <f t="shared" si="15"/>
        <v>0</v>
      </c>
      <c r="P38" s="113">
        <f t="shared" si="15"/>
        <v>0</v>
      </c>
      <c r="Q38" s="113">
        <f t="shared" si="15"/>
        <v>0</v>
      </c>
      <c r="R38" s="113">
        <f t="shared" si="15"/>
        <v>0</v>
      </c>
      <c r="S38" s="114">
        <f t="shared" si="5"/>
        <v>1</v>
      </c>
    </row>
    <row r="39" spans="1:19" ht="12.75">
      <c r="A39" s="123"/>
      <c r="B39" s="121" t="s">
        <v>145</v>
      </c>
      <c r="C39" s="122">
        <v>150000</v>
      </c>
      <c r="D39" s="118">
        <f>SUM(E39,N39)</f>
        <v>150000</v>
      </c>
      <c r="E39" s="118">
        <f>SUM(F39,M39,L39,K39,J39,I39)</f>
        <v>150000</v>
      </c>
      <c r="F39" s="118">
        <f>SUM(G39:H39)</f>
        <v>150000</v>
      </c>
      <c r="G39" s="118"/>
      <c r="H39" s="118">
        <v>150000</v>
      </c>
      <c r="I39" s="118"/>
      <c r="J39" s="118"/>
      <c r="K39" s="118"/>
      <c r="L39" s="118"/>
      <c r="M39" s="118"/>
      <c r="N39" s="118">
        <f>SUM(O39,Q39,R39)</f>
        <v>0</v>
      </c>
      <c r="O39" s="118"/>
      <c r="P39" s="118"/>
      <c r="Q39" s="118"/>
      <c r="R39" s="118"/>
      <c r="S39" s="119">
        <f t="shared" si="5"/>
        <v>1</v>
      </c>
    </row>
    <row r="40" spans="1:19" s="115" customFormat="1" ht="12.75">
      <c r="A40" s="111" t="s">
        <v>146</v>
      </c>
      <c r="B40" s="112"/>
      <c r="C40" s="113">
        <f aca="true" t="shared" si="16" ref="C40:R40">SUM(C41)</f>
        <v>931674</v>
      </c>
      <c r="D40" s="113">
        <f t="shared" si="16"/>
        <v>431816</v>
      </c>
      <c r="E40" s="113">
        <f t="shared" si="16"/>
        <v>427956</v>
      </c>
      <c r="F40" s="113">
        <f t="shared" si="16"/>
        <v>427956</v>
      </c>
      <c r="G40" s="113">
        <f t="shared" si="16"/>
        <v>0</v>
      </c>
      <c r="H40" s="113">
        <f t="shared" si="16"/>
        <v>427956</v>
      </c>
      <c r="I40" s="113">
        <f t="shared" si="16"/>
        <v>0</v>
      </c>
      <c r="J40" s="113">
        <f t="shared" si="16"/>
        <v>0</v>
      </c>
      <c r="K40" s="113">
        <f t="shared" si="16"/>
        <v>0</v>
      </c>
      <c r="L40" s="113">
        <f t="shared" si="16"/>
        <v>0</v>
      </c>
      <c r="M40" s="113">
        <f t="shared" si="16"/>
        <v>0</v>
      </c>
      <c r="N40" s="113">
        <f t="shared" si="16"/>
        <v>3860</v>
      </c>
      <c r="O40" s="113">
        <f t="shared" si="16"/>
        <v>3860</v>
      </c>
      <c r="P40" s="113">
        <f t="shared" si="16"/>
        <v>0</v>
      </c>
      <c r="Q40" s="113">
        <f t="shared" si="16"/>
        <v>0</v>
      </c>
      <c r="R40" s="113">
        <f t="shared" si="16"/>
        <v>0</v>
      </c>
      <c r="S40" s="114">
        <f t="shared" si="5"/>
        <v>0.46348400835485376</v>
      </c>
    </row>
    <row r="41" spans="1:19" ht="12.75">
      <c r="A41" s="123"/>
      <c r="B41" s="121" t="s">
        <v>147</v>
      </c>
      <c r="C41" s="122">
        <v>931674</v>
      </c>
      <c r="D41" s="118">
        <f>SUM(E41,N41)</f>
        <v>431816</v>
      </c>
      <c r="E41" s="118">
        <f>SUM(F41,M41,L41,K41,J41,I41)</f>
        <v>427956</v>
      </c>
      <c r="F41" s="118">
        <f>SUM(G41:H41)</f>
        <v>427956</v>
      </c>
      <c r="G41" s="118"/>
      <c r="H41" s="118">
        <v>427956</v>
      </c>
      <c r="I41" s="118"/>
      <c r="J41" s="118"/>
      <c r="K41" s="118"/>
      <c r="L41" s="118"/>
      <c r="M41" s="118"/>
      <c r="N41" s="118">
        <f>SUM(O41,Q41,R41)</f>
        <v>3860</v>
      </c>
      <c r="O41" s="118">
        <v>3860</v>
      </c>
      <c r="P41" s="118"/>
      <c r="Q41" s="118"/>
      <c r="R41" s="118"/>
      <c r="S41" s="119">
        <f t="shared" si="5"/>
        <v>0.46348400835485376</v>
      </c>
    </row>
    <row r="42" spans="1:19" s="115" customFormat="1" ht="12.75">
      <c r="A42" s="111" t="s">
        <v>42</v>
      </c>
      <c r="B42" s="112"/>
      <c r="C42" s="113">
        <f aca="true" t="shared" si="17" ref="C42:R42">SUM(C43:C47)</f>
        <v>5818600</v>
      </c>
      <c r="D42" s="113">
        <f t="shared" si="17"/>
        <v>5706908</v>
      </c>
      <c r="E42" s="113">
        <f t="shared" si="17"/>
        <v>5608107</v>
      </c>
      <c r="F42" s="113">
        <f t="shared" si="17"/>
        <v>5596449</v>
      </c>
      <c r="G42" s="113">
        <f t="shared" si="17"/>
        <v>3472163</v>
      </c>
      <c r="H42" s="113">
        <f t="shared" si="17"/>
        <v>2124286</v>
      </c>
      <c r="I42" s="113">
        <f t="shared" si="17"/>
        <v>0</v>
      </c>
      <c r="J42" s="113">
        <f t="shared" si="17"/>
        <v>11658</v>
      </c>
      <c r="K42" s="113">
        <f t="shared" si="17"/>
        <v>0</v>
      </c>
      <c r="L42" s="113">
        <f t="shared" si="17"/>
        <v>0</v>
      </c>
      <c r="M42" s="113">
        <f t="shared" si="17"/>
        <v>0</v>
      </c>
      <c r="N42" s="113">
        <f t="shared" si="17"/>
        <v>98801</v>
      </c>
      <c r="O42" s="113">
        <f t="shared" si="17"/>
        <v>98801</v>
      </c>
      <c r="P42" s="113">
        <f t="shared" si="17"/>
        <v>0</v>
      </c>
      <c r="Q42" s="113">
        <f t="shared" si="17"/>
        <v>0</v>
      </c>
      <c r="R42" s="113">
        <f t="shared" si="17"/>
        <v>0</v>
      </c>
      <c r="S42" s="114">
        <f t="shared" si="5"/>
        <v>0.980804317189702</v>
      </c>
    </row>
    <row r="43" spans="1:19" ht="12.75">
      <c r="A43" s="326"/>
      <c r="B43" s="121" t="s">
        <v>148</v>
      </c>
      <c r="C43" s="122">
        <v>3800000</v>
      </c>
      <c r="D43" s="118">
        <f>SUM(E43,N43)</f>
        <v>3719380</v>
      </c>
      <c r="E43" s="118">
        <f>SUM(F43,M43,L43,K43,J43,I43)</f>
        <v>3620579</v>
      </c>
      <c r="F43" s="118">
        <f>SUM(G43:H43)</f>
        <v>3610135</v>
      </c>
      <c r="G43" s="118">
        <v>3050645</v>
      </c>
      <c r="H43" s="118">
        <v>559490</v>
      </c>
      <c r="I43" s="118"/>
      <c r="J43" s="118">
        <v>10444</v>
      </c>
      <c r="K43" s="118"/>
      <c r="L43" s="118"/>
      <c r="M43" s="118"/>
      <c r="N43" s="118">
        <f>SUM(O43,Q43,R43)</f>
        <v>98801</v>
      </c>
      <c r="O43" s="118">
        <v>98801</v>
      </c>
      <c r="P43" s="118"/>
      <c r="Q43" s="118"/>
      <c r="R43" s="118"/>
      <c r="S43" s="119">
        <f t="shared" si="5"/>
        <v>0.9787842105263158</v>
      </c>
    </row>
    <row r="44" spans="1:19" ht="12.75">
      <c r="A44" s="326"/>
      <c r="B44" s="121" t="s">
        <v>149</v>
      </c>
      <c r="C44" s="122">
        <v>558600</v>
      </c>
      <c r="D44" s="118">
        <f>SUM(E44,N44)</f>
        <v>527536</v>
      </c>
      <c r="E44" s="118">
        <f>SUM(F44,M44,L44,K44,J44,I44)</f>
        <v>527536</v>
      </c>
      <c r="F44" s="118">
        <f>SUM(G44:H44)</f>
        <v>526322</v>
      </c>
      <c r="G44" s="118">
        <v>421518</v>
      </c>
      <c r="H44" s="118">
        <v>104804</v>
      </c>
      <c r="I44" s="118"/>
      <c r="J44" s="118">
        <v>1214</v>
      </c>
      <c r="K44" s="118"/>
      <c r="L44" s="118"/>
      <c r="M44" s="118"/>
      <c r="N44" s="118">
        <f>SUM(O44,Q44,R44)</f>
        <v>0</v>
      </c>
      <c r="O44" s="118"/>
      <c r="P44" s="118"/>
      <c r="Q44" s="118"/>
      <c r="R44" s="118"/>
      <c r="S44" s="119">
        <f t="shared" si="5"/>
        <v>0.944389545291801</v>
      </c>
    </row>
    <row r="45" spans="1:19" ht="12.75">
      <c r="A45" s="326"/>
      <c r="B45" s="121" t="s">
        <v>150</v>
      </c>
      <c r="C45" s="122">
        <v>25000</v>
      </c>
      <c r="D45" s="118">
        <f>SUM(E45,N45)</f>
        <v>25000</v>
      </c>
      <c r="E45" s="118">
        <f>SUM(F45,M45,L45,K45,J45,I45)</f>
        <v>25000</v>
      </c>
      <c r="F45" s="118">
        <f>SUM(G45:H45)</f>
        <v>25000</v>
      </c>
      <c r="G45" s="118"/>
      <c r="H45" s="118">
        <v>25000</v>
      </c>
      <c r="I45" s="118"/>
      <c r="J45" s="118"/>
      <c r="K45" s="118"/>
      <c r="L45" s="118"/>
      <c r="M45" s="118"/>
      <c r="N45" s="118">
        <f>SUM(O45,Q45,R45)</f>
        <v>0</v>
      </c>
      <c r="O45" s="118"/>
      <c r="P45" s="118"/>
      <c r="Q45" s="118"/>
      <c r="R45" s="118"/>
      <c r="S45" s="119">
        <f t="shared" si="5"/>
        <v>1</v>
      </c>
    </row>
    <row r="46" spans="1:19" ht="12.75">
      <c r="A46" s="326"/>
      <c r="B46" s="121" t="s">
        <v>151</v>
      </c>
      <c r="C46" s="122">
        <v>1250000</v>
      </c>
      <c r="D46" s="118">
        <f>SUM(E46,N46)</f>
        <v>1250000</v>
      </c>
      <c r="E46" s="118">
        <f>SUM(F46,M46,L46,K46,J46,I46)</f>
        <v>1250000</v>
      </c>
      <c r="F46" s="118">
        <f>SUM(G46:H46)</f>
        <v>1250000</v>
      </c>
      <c r="G46" s="118"/>
      <c r="H46" s="118">
        <v>1250000</v>
      </c>
      <c r="I46" s="118"/>
      <c r="J46" s="118"/>
      <c r="K46" s="118"/>
      <c r="L46" s="118"/>
      <c r="M46" s="118"/>
      <c r="N46" s="118">
        <f>SUM(O46,Q46,R46)</f>
        <v>0</v>
      </c>
      <c r="O46" s="118"/>
      <c r="P46" s="118"/>
      <c r="Q46" s="118"/>
      <c r="R46" s="118"/>
      <c r="S46" s="119">
        <f t="shared" si="5"/>
        <v>1</v>
      </c>
    </row>
    <row r="47" spans="1:19" ht="12.75">
      <c r="A47" s="326"/>
      <c r="B47" s="121" t="s">
        <v>152</v>
      </c>
      <c r="C47" s="122">
        <v>185000</v>
      </c>
      <c r="D47" s="118">
        <f>SUM(E47,N47)</f>
        <v>184992</v>
      </c>
      <c r="E47" s="118">
        <f>SUM(F47,M47,L47,K47,J47,I47)</f>
        <v>184992</v>
      </c>
      <c r="F47" s="118">
        <f>SUM(G47:H47)</f>
        <v>184992</v>
      </c>
      <c r="G47" s="118"/>
      <c r="H47" s="118">
        <v>184992</v>
      </c>
      <c r="I47" s="118"/>
      <c r="J47" s="118"/>
      <c r="K47" s="118"/>
      <c r="L47" s="118"/>
      <c r="M47" s="118"/>
      <c r="N47" s="118">
        <f>SUM(O47,Q47,R47)</f>
        <v>0</v>
      </c>
      <c r="O47" s="118"/>
      <c r="P47" s="118"/>
      <c r="Q47" s="118"/>
      <c r="R47" s="118"/>
      <c r="S47" s="119">
        <f t="shared" si="5"/>
        <v>0.9999567567567568</v>
      </c>
    </row>
    <row r="48" spans="1:19" s="115" customFormat="1" ht="12.75">
      <c r="A48" s="111" t="s">
        <v>153</v>
      </c>
      <c r="B48" s="112"/>
      <c r="C48" s="113">
        <f aca="true" t="shared" si="18" ref="C48:R48">SUM(C49)</f>
        <v>693654</v>
      </c>
      <c r="D48" s="113">
        <f t="shared" si="18"/>
        <v>116010</v>
      </c>
      <c r="E48" s="113">
        <f t="shared" si="18"/>
        <v>25698</v>
      </c>
      <c r="F48" s="113">
        <f t="shared" si="18"/>
        <v>25698</v>
      </c>
      <c r="G48" s="113">
        <f t="shared" si="18"/>
        <v>0</v>
      </c>
      <c r="H48" s="113">
        <f t="shared" si="18"/>
        <v>25698</v>
      </c>
      <c r="I48" s="113">
        <f t="shared" si="18"/>
        <v>0</v>
      </c>
      <c r="J48" s="113">
        <f t="shared" si="18"/>
        <v>0</v>
      </c>
      <c r="K48" s="113">
        <f t="shared" si="18"/>
        <v>0</v>
      </c>
      <c r="L48" s="113">
        <f t="shared" si="18"/>
        <v>0</v>
      </c>
      <c r="M48" s="113">
        <f t="shared" si="18"/>
        <v>0</v>
      </c>
      <c r="N48" s="113">
        <f t="shared" si="18"/>
        <v>90312</v>
      </c>
      <c r="O48" s="113">
        <f t="shared" si="18"/>
        <v>90312</v>
      </c>
      <c r="P48" s="113">
        <f t="shared" si="18"/>
        <v>90312</v>
      </c>
      <c r="Q48" s="113">
        <f t="shared" si="18"/>
        <v>0</v>
      </c>
      <c r="R48" s="113">
        <f t="shared" si="18"/>
        <v>0</v>
      </c>
      <c r="S48" s="114">
        <f t="shared" si="5"/>
        <v>0.16724476468095045</v>
      </c>
    </row>
    <row r="49" spans="1:19" ht="12.75">
      <c r="A49" s="123"/>
      <c r="B49" s="121" t="s">
        <v>154</v>
      </c>
      <c r="C49" s="122">
        <v>693654</v>
      </c>
      <c r="D49" s="118">
        <f>SUM(E49,N49)</f>
        <v>116010</v>
      </c>
      <c r="E49" s="118">
        <f>SUM(F49,M49,L49,K49,J49,I49)</f>
        <v>25698</v>
      </c>
      <c r="F49" s="118">
        <f>SUM(G49:H49)</f>
        <v>25698</v>
      </c>
      <c r="G49" s="118"/>
      <c r="H49" s="118">
        <v>25698</v>
      </c>
      <c r="I49" s="118"/>
      <c r="J49" s="118"/>
      <c r="K49" s="118"/>
      <c r="L49" s="118"/>
      <c r="M49" s="118"/>
      <c r="N49" s="118">
        <f>SUM(O49,Q49,R49)</f>
        <v>90312</v>
      </c>
      <c r="O49" s="118">
        <v>90312</v>
      </c>
      <c r="P49" s="118">
        <v>90312</v>
      </c>
      <c r="Q49" s="118"/>
      <c r="R49" s="118"/>
      <c r="S49" s="119">
        <f t="shared" si="5"/>
        <v>0.16724476468095045</v>
      </c>
    </row>
    <row r="50" spans="1:19" s="115" customFormat="1" ht="12.75">
      <c r="A50" s="111" t="s">
        <v>155</v>
      </c>
      <c r="B50" s="112"/>
      <c r="C50" s="113">
        <f aca="true" t="shared" si="19" ref="C50:R50">SUM(C51)</f>
        <v>2140447</v>
      </c>
      <c r="D50" s="113">
        <f t="shared" si="19"/>
        <v>2001845</v>
      </c>
      <c r="E50" s="113">
        <f t="shared" si="19"/>
        <v>1575278</v>
      </c>
      <c r="F50" s="113">
        <f t="shared" si="19"/>
        <v>0</v>
      </c>
      <c r="G50" s="113">
        <f t="shared" si="19"/>
        <v>0</v>
      </c>
      <c r="H50" s="113">
        <f t="shared" si="19"/>
        <v>0</v>
      </c>
      <c r="I50" s="113">
        <f t="shared" si="19"/>
        <v>0</v>
      </c>
      <c r="J50" s="113">
        <f t="shared" si="19"/>
        <v>0</v>
      </c>
      <c r="K50" s="113">
        <f t="shared" si="19"/>
        <v>1575278</v>
      </c>
      <c r="L50" s="113">
        <f t="shared" si="19"/>
        <v>0</v>
      </c>
      <c r="M50" s="113">
        <f t="shared" si="19"/>
        <v>0</v>
      </c>
      <c r="N50" s="113">
        <f t="shared" si="19"/>
        <v>426567</v>
      </c>
      <c r="O50" s="113">
        <f t="shared" si="19"/>
        <v>426567</v>
      </c>
      <c r="P50" s="113">
        <f t="shared" si="19"/>
        <v>426567</v>
      </c>
      <c r="Q50" s="113">
        <f t="shared" si="19"/>
        <v>0</v>
      </c>
      <c r="R50" s="113">
        <f t="shared" si="19"/>
        <v>0</v>
      </c>
      <c r="S50" s="114">
        <f t="shared" si="5"/>
        <v>0.9352462359497806</v>
      </c>
    </row>
    <row r="51" spans="1:19" ht="12.75">
      <c r="A51" s="123"/>
      <c r="B51" s="121" t="s">
        <v>156</v>
      </c>
      <c r="C51" s="122">
        <v>2140447</v>
      </c>
      <c r="D51" s="118">
        <f>SUM(E51,N51)</f>
        <v>2001845</v>
      </c>
      <c r="E51" s="118">
        <f>SUM(F51,M51,L51,K51,J51,I51)</f>
        <v>1575278</v>
      </c>
      <c r="F51" s="118">
        <f>SUM(G51:H51)</f>
        <v>0</v>
      </c>
      <c r="G51" s="118"/>
      <c r="H51" s="118"/>
      <c r="I51" s="118"/>
      <c r="J51" s="118"/>
      <c r="K51" s="118">
        <v>1575278</v>
      </c>
      <c r="L51" s="118"/>
      <c r="M51" s="118"/>
      <c r="N51" s="118">
        <f>SUM(O51,Q51,R51)</f>
        <v>426567</v>
      </c>
      <c r="O51" s="118">
        <v>426567</v>
      </c>
      <c r="P51" s="118">
        <v>426567</v>
      </c>
      <c r="Q51" s="118"/>
      <c r="R51" s="118"/>
      <c r="S51" s="119">
        <f t="shared" si="5"/>
        <v>0.9352462359497806</v>
      </c>
    </row>
    <row r="52" spans="1:19" s="115" customFormat="1" ht="12.75">
      <c r="A52" s="111" t="s">
        <v>157</v>
      </c>
      <c r="B52" s="112"/>
      <c r="C52" s="113">
        <f aca="true" t="shared" si="20" ref="C52:R52">SUM(C53,C54,C55,C56,C57,C58,C59)</f>
        <v>78161064</v>
      </c>
      <c r="D52" s="113">
        <f t="shared" si="20"/>
        <v>66040675</v>
      </c>
      <c r="E52" s="113">
        <f t="shared" si="20"/>
        <v>59799141</v>
      </c>
      <c r="F52" s="113">
        <f t="shared" si="20"/>
        <v>41553522</v>
      </c>
      <c r="G52" s="113">
        <f t="shared" si="20"/>
        <v>27150616</v>
      </c>
      <c r="H52" s="113">
        <f t="shared" si="20"/>
        <v>14402906</v>
      </c>
      <c r="I52" s="113">
        <f t="shared" si="20"/>
        <v>603527</v>
      </c>
      <c r="J52" s="113">
        <f t="shared" si="20"/>
        <v>784293</v>
      </c>
      <c r="K52" s="113">
        <f t="shared" si="20"/>
        <v>16857799</v>
      </c>
      <c r="L52" s="113">
        <f t="shared" si="20"/>
        <v>0</v>
      </c>
      <c r="M52" s="113">
        <f t="shared" si="20"/>
        <v>0</v>
      </c>
      <c r="N52" s="113">
        <f t="shared" si="20"/>
        <v>6241534</v>
      </c>
      <c r="O52" s="113">
        <f t="shared" si="20"/>
        <v>6241534</v>
      </c>
      <c r="P52" s="113">
        <f t="shared" si="20"/>
        <v>1799823</v>
      </c>
      <c r="Q52" s="113">
        <f t="shared" si="20"/>
        <v>0</v>
      </c>
      <c r="R52" s="113">
        <f t="shared" si="20"/>
        <v>0</v>
      </c>
      <c r="S52" s="114">
        <f t="shared" si="5"/>
        <v>0.8449306038106135</v>
      </c>
    </row>
    <row r="53" spans="1:19" ht="12.75">
      <c r="A53" s="326"/>
      <c r="B53" s="121" t="s">
        <v>158</v>
      </c>
      <c r="C53" s="122">
        <v>1173219</v>
      </c>
      <c r="D53" s="125">
        <f aca="true" t="shared" si="21" ref="D53:D64">SUM(E53,N53)</f>
        <v>1145190</v>
      </c>
      <c r="E53" s="125">
        <f aca="true" t="shared" si="22" ref="E53:E64">SUM(F53,M53,L53,K53,J53,I53)</f>
        <v>1145190</v>
      </c>
      <c r="F53" s="125">
        <f aca="true" t="shared" si="23" ref="F53:F64">SUM(G53:H53)</f>
        <v>1145190</v>
      </c>
      <c r="G53" s="118">
        <v>1074645</v>
      </c>
      <c r="H53" s="118">
        <v>70545</v>
      </c>
      <c r="I53" s="118"/>
      <c r="J53" s="118"/>
      <c r="K53" s="118"/>
      <c r="L53" s="118"/>
      <c r="M53" s="118"/>
      <c r="N53" s="125">
        <f aca="true" t="shared" si="24" ref="N53:N64">SUM(O53,Q53,R53)</f>
        <v>0</v>
      </c>
      <c r="O53" s="118"/>
      <c r="P53" s="118"/>
      <c r="Q53" s="118"/>
      <c r="R53" s="118"/>
      <c r="S53" s="119">
        <f t="shared" si="5"/>
        <v>0.9761093197433727</v>
      </c>
    </row>
    <row r="54" spans="1:19" s="134" customFormat="1" ht="12.75">
      <c r="A54" s="326"/>
      <c r="B54" s="124" t="s">
        <v>159</v>
      </c>
      <c r="C54" s="133">
        <v>1082500</v>
      </c>
      <c r="D54" s="125">
        <f t="shared" si="21"/>
        <v>980611</v>
      </c>
      <c r="E54" s="125">
        <f t="shared" si="22"/>
        <v>980611</v>
      </c>
      <c r="F54" s="125">
        <f t="shared" si="23"/>
        <v>244346</v>
      </c>
      <c r="G54" s="125"/>
      <c r="H54" s="125">
        <v>244346</v>
      </c>
      <c r="I54" s="125"/>
      <c r="J54" s="125">
        <v>736265</v>
      </c>
      <c r="K54" s="125"/>
      <c r="L54" s="125"/>
      <c r="M54" s="125"/>
      <c r="N54" s="125">
        <f t="shared" si="24"/>
        <v>0</v>
      </c>
      <c r="O54" s="125"/>
      <c r="P54" s="125"/>
      <c r="Q54" s="125"/>
      <c r="R54" s="125"/>
      <c r="S54" s="119">
        <f t="shared" si="5"/>
        <v>0.9058762124711316</v>
      </c>
    </row>
    <row r="55" spans="1:19" s="134" customFormat="1" ht="14.25" customHeight="1">
      <c r="A55" s="326"/>
      <c r="B55" s="124" t="s">
        <v>160</v>
      </c>
      <c r="C55" s="133">
        <v>64773035</v>
      </c>
      <c r="D55" s="118">
        <f t="shared" si="21"/>
        <v>56505064</v>
      </c>
      <c r="E55" s="118">
        <f t="shared" si="22"/>
        <v>50499308</v>
      </c>
      <c r="F55" s="118">
        <f t="shared" si="23"/>
        <v>33868726</v>
      </c>
      <c r="G55" s="125">
        <v>26019232</v>
      </c>
      <c r="H55" s="125">
        <v>7849494</v>
      </c>
      <c r="I55" s="125"/>
      <c r="J55" s="125">
        <v>48028</v>
      </c>
      <c r="K55" s="125">
        <v>16582554</v>
      </c>
      <c r="L55" s="125"/>
      <c r="M55" s="125"/>
      <c r="N55" s="125">
        <f t="shared" si="24"/>
        <v>6005756</v>
      </c>
      <c r="O55" s="125">
        <v>6005756</v>
      </c>
      <c r="P55" s="125">
        <v>1614615</v>
      </c>
      <c r="Q55" s="125"/>
      <c r="R55" s="125"/>
      <c r="S55" s="119">
        <f t="shared" si="5"/>
        <v>0.8723547383567869</v>
      </c>
    </row>
    <row r="56" spans="1:19" s="134" customFormat="1" ht="12.75">
      <c r="A56" s="326"/>
      <c r="B56" s="124" t="s">
        <v>161</v>
      </c>
      <c r="C56" s="133">
        <v>40000</v>
      </c>
      <c r="D56" s="118">
        <f t="shared" si="21"/>
        <v>36988</v>
      </c>
      <c r="E56" s="118">
        <f t="shared" si="22"/>
        <v>36988</v>
      </c>
      <c r="F56" s="118">
        <f t="shared" si="23"/>
        <v>36988</v>
      </c>
      <c r="G56" s="125">
        <v>29539</v>
      </c>
      <c r="H56" s="125">
        <v>7449</v>
      </c>
      <c r="I56" s="125"/>
      <c r="J56" s="125"/>
      <c r="K56" s="125"/>
      <c r="L56" s="125"/>
      <c r="M56" s="125"/>
      <c r="N56" s="125">
        <f t="shared" si="24"/>
        <v>0</v>
      </c>
      <c r="O56" s="125"/>
      <c r="P56" s="125"/>
      <c r="Q56" s="125"/>
      <c r="R56" s="125"/>
      <c r="S56" s="119">
        <f t="shared" si="5"/>
        <v>0.9247</v>
      </c>
    </row>
    <row r="57" spans="1:19" s="134" customFormat="1" ht="12.75">
      <c r="A57" s="326"/>
      <c r="B57" s="124" t="s">
        <v>162</v>
      </c>
      <c r="C57" s="133">
        <v>78400</v>
      </c>
      <c r="D57" s="118">
        <f t="shared" si="21"/>
        <v>77751</v>
      </c>
      <c r="E57" s="118">
        <f t="shared" si="22"/>
        <v>77751</v>
      </c>
      <c r="F57" s="118">
        <f t="shared" si="23"/>
        <v>0</v>
      </c>
      <c r="G57" s="125"/>
      <c r="H57" s="125"/>
      <c r="I57" s="125"/>
      <c r="J57" s="125"/>
      <c r="K57" s="125">
        <v>77751</v>
      </c>
      <c r="L57" s="125"/>
      <c r="M57" s="125"/>
      <c r="N57" s="125">
        <f t="shared" si="24"/>
        <v>0</v>
      </c>
      <c r="O57" s="125"/>
      <c r="P57" s="125"/>
      <c r="Q57" s="125"/>
      <c r="R57" s="125"/>
      <c r="S57" s="119">
        <f t="shared" si="5"/>
        <v>0.9917219387755102</v>
      </c>
    </row>
    <row r="58" spans="1:19" s="134" customFormat="1" ht="12.75">
      <c r="A58" s="326"/>
      <c r="B58" s="124" t="s">
        <v>163</v>
      </c>
      <c r="C58" s="133">
        <v>6493428</v>
      </c>
      <c r="D58" s="118">
        <f t="shared" si="21"/>
        <v>5532057</v>
      </c>
      <c r="E58" s="118">
        <f t="shared" si="22"/>
        <v>5481487</v>
      </c>
      <c r="F58" s="118">
        <f t="shared" si="23"/>
        <v>5033017</v>
      </c>
      <c r="G58" s="118">
        <v>27200</v>
      </c>
      <c r="H58" s="118">
        <v>5005817</v>
      </c>
      <c r="I58" s="118">
        <v>296527</v>
      </c>
      <c r="J58" s="118"/>
      <c r="K58" s="118">
        <v>151943</v>
      </c>
      <c r="L58" s="118"/>
      <c r="M58" s="118"/>
      <c r="N58" s="125">
        <f t="shared" si="24"/>
        <v>50570</v>
      </c>
      <c r="O58" s="118">
        <v>50570</v>
      </c>
      <c r="P58" s="118"/>
      <c r="Q58" s="118"/>
      <c r="R58" s="118"/>
      <c r="S58" s="119">
        <f t="shared" si="5"/>
        <v>0.8519470763362588</v>
      </c>
    </row>
    <row r="59" spans="1:19" s="134" customFormat="1" ht="12.75">
      <c r="A59" s="326"/>
      <c r="B59" s="124" t="s">
        <v>164</v>
      </c>
      <c r="C59" s="133">
        <v>4520482</v>
      </c>
      <c r="D59" s="118">
        <f t="shared" si="21"/>
        <v>1763014</v>
      </c>
      <c r="E59" s="118">
        <f t="shared" si="22"/>
        <v>1577806</v>
      </c>
      <c r="F59" s="118">
        <f t="shared" si="23"/>
        <v>1225255</v>
      </c>
      <c r="G59" s="118"/>
      <c r="H59" s="118">
        <f>1270806-45551</f>
        <v>1225255</v>
      </c>
      <c r="I59" s="118">
        <f>120000+187000</f>
        <v>307000</v>
      </c>
      <c r="J59" s="118"/>
      <c r="K59" s="118">
        <v>45551</v>
      </c>
      <c r="L59" s="118"/>
      <c r="M59" s="118"/>
      <c r="N59" s="125">
        <f t="shared" si="24"/>
        <v>185208</v>
      </c>
      <c r="O59" s="118">
        <v>185208</v>
      </c>
      <c r="P59" s="118">
        <v>185208</v>
      </c>
      <c r="Q59" s="118"/>
      <c r="R59" s="118"/>
      <c r="S59" s="119">
        <f t="shared" si="5"/>
        <v>0.3900057560233621</v>
      </c>
    </row>
    <row r="60" spans="1:19" s="134" customFormat="1" ht="12.75" hidden="1">
      <c r="A60" s="326"/>
      <c r="B60" s="135" t="s">
        <v>165</v>
      </c>
      <c r="C60" s="136"/>
      <c r="D60" s="137">
        <f t="shared" si="21"/>
        <v>0</v>
      </c>
      <c r="E60" s="137">
        <f t="shared" si="22"/>
        <v>0</v>
      </c>
      <c r="F60" s="137">
        <f t="shared" si="23"/>
        <v>0</v>
      </c>
      <c r="G60" s="137"/>
      <c r="H60" s="137"/>
      <c r="I60" s="137"/>
      <c r="J60" s="137"/>
      <c r="K60" s="137"/>
      <c r="L60" s="137"/>
      <c r="M60" s="137"/>
      <c r="N60" s="137">
        <f t="shared" si="24"/>
        <v>0</v>
      </c>
      <c r="O60" s="137"/>
      <c r="P60" s="137"/>
      <c r="Q60" s="137"/>
      <c r="R60" s="137"/>
      <c r="S60" s="119" t="e">
        <f t="shared" si="5"/>
        <v>#DIV/0!</v>
      </c>
    </row>
    <row r="61" spans="1:19" s="134" customFormat="1" ht="12.75" hidden="1">
      <c r="A61" s="326"/>
      <c r="B61" s="135" t="s">
        <v>166</v>
      </c>
      <c r="C61" s="136"/>
      <c r="D61" s="137">
        <f t="shared" si="21"/>
        <v>0</v>
      </c>
      <c r="E61" s="137">
        <f t="shared" si="22"/>
        <v>0</v>
      </c>
      <c r="F61" s="137">
        <f t="shared" si="23"/>
        <v>0</v>
      </c>
      <c r="G61" s="137"/>
      <c r="H61" s="137"/>
      <c r="I61" s="137"/>
      <c r="J61" s="137"/>
      <c r="K61" s="137"/>
      <c r="L61" s="137"/>
      <c r="M61" s="137"/>
      <c r="N61" s="137">
        <f t="shared" si="24"/>
        <v>0</v>
      </c>
      <c r="O61" s="137"/>
      <c r="P61" s="137"/>
      <c r="Q61" s="137"/>
      <c r="R61" s="137"/>
      <c r="S61" s="119" t="e">
        <f t="shared" si="5"/>
        <v>#DIV/0!</v>
      </c>
    </row>
    <row r="62" spans="1:19" s="134" customFormat="1" ht="12.75" hidden="1">
      <c r="A62" s="326"/>
      <c r="B62" s="135" t="s">
        <v>167</v>
      </c>
      <c r="C62" s="136"/>
      <c r="D62" s="137">
        <f t="shared" si="21"/>
        <v>0</v>
      </c>
      <c r="E62" s="137">
        <f t="shared" si="22"/>
        <v>0</v>
      </c>
      <c r="F62" s="137">
        <f t="shared" si="23"/>
        <v>0</v>
      </c>
      <c r="G62" s="137"/>
      <c r="H62" s="137"/>
      <c r="I62" s="137"/>
      <c r="J62" s="137"/>
      <c r="K62" s="137"/>
      <c r="L62" s="137"/>
      <c r="M62" s="137"/>
      <c r="N62" s="137">
        <f t="shared" si="24"/>
        <v>0</v>
      </c>
      <c r="O62" s="137"/>
      <c r="P62" s="137"/>
      <c r="Q62" s="137"/>
      <c r="R62" s="137"/>
      <c r="S62" s="119" t="e">
        <f t="shared" si="5"/>
        <v>#DIV/0!</v>
      </c>
    </row>
    <row r="63" spans="1:19" s="134" customFormat="1" ht="12.75" hidden="1">
      <c r="A63" s="326"/>
      <c r="B63" s="135" t="s">
        <v>168</v>
      </c>
      <c r="C63" s="136"/>
      <c r="D63" s="137">
        <f t="shared" si="21"/>
        <v>0</v>
      </c>
      <c r="E63" s="137">
        <f t="shared" si="22"/>
        <v>0</v>
      </c>
      <c r="F63" s="137">
        <f t="shared" si="23"/>
        <v>0</v>
      </c>
      <c r="G63" s="137"/>
      <c r="H63" s="137"/>
      <c r="I63" s="137"/>
      <c r="J63" s="137"/>
      <c r="K63" s="137"/>
      <c r="L63" s="137"/>
      <c r="M63" s="137"/>
      <c r="N63" s="137">
        <f t="shared" si="24"/>
        <v>0</v>
      </c>
      <c r="O63" s="137"/>
      <c r="P63" s="137"/>
      <c r="Q63" s="137"/>
      <c r="R63" s="137"/>
      <c r="S63" s="119" t="e">
        <f t="shared" si="5"/>
        <v>#DIV/0!</v>
      </c>
    </row>
    <row r="64" spans="1:19" s="134" customFormat="1" ht="12.75" hidden="1">
      <c r="A64" s="326"/>
      <c r="B64" s="135" t="s">
        <v>169</v>
      </c>
      <c r="C64" s="136"/>
      <c r="D64" s="137">
        <f t="shared" si="21"/>
        <v>0</v>
      </c>
      <c r="E64" s="137">
        <f t="shared" si="22"/>
        <v>0</v>
      </c>
      <c r="F64" s="137">
        <f t="shared" si="23"/>
        <v>0</v>
      </c>
      <c r="G64" s="137"/>
      <c r="H64" s="137"/>
      <c r="I64" s="137"/>
      <c r="J64" s="137"/>
      <c r="K64" s="137"/>
      <c r="L64" s="137"/>
      <c r="M64" s="137"/>
      <c r="N64" s="137">
        <f t="shared" si="24"/>
        <v>0</v>
      </c>
      <c r="O64" s="137"/>
      <c r="P64" s="137"/>
      <c r="Q64" s="137"/>
      <c r="R64" s="137"/>
      <c r="S64" s="119" t="e">
        <f t="shared" si="5"/>
        <v>#DIV/0!</v>
      </c>
    </row>
    <row r="65" spans="1:19" s="140" customFormat="1" ht="12.75">
      <c r="A65" s="138" t="s">
        <v>170</v>
      </c>
      <c r="B65" s="127"/>
      <c r="C65" s="128">
        <f>SUM(C66:C66)</f>
        <v>431194</v>
      </c>
      <c r="D65" s="128">
        <f aca="true" t="shared" si="25" ref="D65:R65">SUM(D66:D66)</f>
        <v>330297</v>
      </c>
      <c r="E65" s="128">
        <f t="shared" si="25"/>
        <v>330297</v>
      </c>
      <c r="F65" s="128">
        <f t="shared" si="25"/>
        <v>327917</v>
      </c>
      <c r="G65" s="128">
        <f t="shared" si="25"/>
        <v>207805</v>
      </c>
      <c r="H65" s="128">
        <f t="shared" si="25"/>
        <v>120112</v>
      </c>
      <c r="I65" s="128">
        <f t="shared" si="25"/>
        <v>0</v>
      </c>
      <c r="J65" s="128">
        <f t="shared" si="25"/>
        <v>2380</v>
      </c>
      <c r="K65" s="128">
        <f t="shared" si="25"/>
        <v>0</v>
      </c>
      <c r="L65" s="128">
        <f t="shared" si="25"/>
        <v>0</v>
      </c>
      <c r="M65" s="128">
        <f t="shared" si="25"/>
        <v>0</v>
      </c>
      <c r="N65" s="128">
        <f t="shared" si="25"/>
        <v>0</v>
      </c>
      <c r="O65" s="128">
        <f t="shared" si="25"/>
        <v>0</v>
      </c>
      <c r="P65" s="128">
        <f t="shared" si="25"/>
        <v>0</v>
      </c>
      <c r="Q65" s="128">
        <f t="shared" si="25"/>
        <v>0</v>
      </c>
      <c r="R65" s="128">
        <f t="shared" si="25"/>
        <v>0</v>
      </c>
      <c r="S65" s="139">
        <f t="shared" si="5"/>
        <v>0.7660055566635899</v>
      </c>
    </row>
    <row r="66" spans="1:19" s="120" customFormat="1" ht="12.75">
      <c r="A66" s="141"/>
      <c r="B66" s="116" t="s">
        <v>171</v>
      </c>
      <c r="C66" s="142">
        <v>431194</v>
      </c>
      <c r="D66" s="117">
        <f>SUM(E66,N66)</f>
        <v>330297</v>
      </c>
      <c r="E66" s="117">
        <f>SUM(F66,I66,J66,K66,L66,M66)</f>
        <v>330297</v>
      </c>
      <c r="F66" s="117">
        <f>SUM(G66:H66)</f>
        <v>327917</v>
      </c>
      <c r="G66" s="117">
        <v>207805</v>
      </c>
      <c r="H66" s="117">
        <v>120112</v>
      </c>
      <c r="I66" s="117"/>
      <c r="J66" s="117">
        <v>2380</v>
      </c>
      <c r="K66" s="117"/>
      <c r="L66" s="117"/>
      <c r="M66" s="117"/>
      <c r="N66" s="117">
        <f>SUM(O66,Q66,R66)</f>
        <v>0</v>
      </c>
      <c r="O66" s="117"/>
      <c r="P66" s="117"/>
      <c r="Q66" s="117"/>
      <c r="R66" s="117"/>
      <c r="S66" s="119">
        <f t="shared" si="5"/>
        <v>0.7660055566635899</v>
      </c>
    </row>
    <row r="67" spans="1:19" s="115" customFormat="1" ht="12.75">
      <c r="A67" s="111" t="s">
        <v>172</v>
      </c>
      <c r="B67" s="112"/>
      <c r="C67" s="113">
        <f aca="true" t="shared" si="26" ref="C67:R67">SUM(C68)</f>
        <v>3000</v>
      </c>
      <c r="D67" s="113">
        <f t="shared" si="26"/>
        <v>3000</v>
      </c>
      <c r="E67" s="113">
        <f t="shared" si="26"/>
        <v>3000</v>
      </c>
      <c r="F67" s="113">
        <f t="shared" si="26"/>
        <v>3000</v>
      </c>
      <c r="G67" s="113">
        <f t="shared" si="26"/>
        <v>0</v>
      </c>
      <c r="H67" s="113">
        <f t="shared" si="26"/>
        <v>3000</v>
      </c>
      <c r="I67" s="113">
        <f t="shared" si="26"/>
        <v>0</v>
      </c>
      <c r="J67" s="113">
        <f t="shared" si="26"/>
        <v>0</v>
      </c>
      <c r="K67" s="113">
        <f t="shared" si="26"/>
        <v>0</v>
      </c>
      <c r="L67" s="113">
        <f t="shared" si="26"/>
        <v>0</v>
      </c>
      <c r="M67" s="113">
        <f t="shared" si="26"/>
        <v>0</v>
      </c>
      <c r="N67" s="113">
        <f t="shared" si="26"/>
        <v>0</v>
      </c>
      <c r="O67" s="113">
        <f t="shared" si="26"/>
        <v>0</v>
      </c>
      <c r="P67" s="113">
        <f t="shared" si="26"/>
        <v>0</v>
      </c>
      <c r="Q67" s="113">
        <f t="shared" si="26"/>
        <v>0</v>
      </c>
      <c r="R67" s="113">
        <f t="shared" si="26"/>
        <v>0</v>
      </c>
      <c r="S67" s="114">
        <f t="shared" si="5"/>
        <v>1</v>
      </c>
    </row>
    <row r="68" spans="1:19" ht="12.75">
      <c r="A68" s="123"/>
      <c r="B68" s="121" t="s">
        <v>173</v>
      </c>
      <c r="C68" s="122">
        <v>3000</v>
      </c>
      <c r="D68" s="118">
        <f>SUM(E68,N68)</f>
        <v>3000</v>
      </c>
      <c r="E68" s="118">
        <f>SUM(F68,M68,L68,K68,J68,I68)</f>
        <v>3000</v>
      </c>
      <c r="F68" s="118">
        <f>SUM(G68:H68)</f>
        <v>3000</v>
      </c>
      <c r="G68" s="118"/>
      <c r="H68" s="118">
        <v>3000</v>
      </c>
      <c r="I68" s="118"/>
      <c r="J68" s="118"/>
      <c r="K68" s="118"/>
      <c r="L68" s="118"/>
      <c r="M68" s="118"/>
      <c r="N68" s="118">
        <f>SUM(O68,Q68,R68)</f>
        <v>0</v>
      </c>
      <c r="O68" s="118"/>
      <c r="P68" s="118"/>
      <c r="Q68" s="118"/>
      <c r="R68" s="118"/>
      <c r="S68" s="119">
        <f t="shared" si="5"/>
        <v>1</v>
      </c>
    </row>
    <row r="69" spans="1:19" ht="12.75">
      <c r="A69" s="111" t="s">
        <v>174</v>
      </c>
      <c r="B69" s="112"/>
      <c r="C69" s="113">
        <f aca="true" t="shared" si="27" ref="C69:R69">SUM(C70:C72)</f>
        <v>675000</v>
      </c>
      <c r="D69" s="113">
        <f t="shared" si="27"/>
        <v>656842</v>
      </c>
      <c r="E69" s="113">
        <f t="shared" si="27"/>
        <v>317974</v>
      </c>
      <c r="F69" s="113">
        <f t="shared" si="27"/>
        <v>0</v>
      </c>
      <c r="G69" s="113">
        <f t="shared" si="27"/>
        <v>0</v>
      </c>
      <c r="H69" s="113">
        <f t="shared" si="27"/>
        <v>0</v>
      </c>
      <c r="I69" s="113">
        <f t="shared" si="27"/>
        <v>317974</v>
      </c>
      <c r="J69" s="113">
        <f t="shared" si="27"/>
        <v>0</v>
      </c>
      <c r="K69" s="113">
        <f t="shared" si="27"/>
        <v>0</v>
      </c>
      <c r="L69" s="113">
        <f t="shared" si="27"/>
        <v>0</v>
      </c>
      <c r="M69" s="113">
        <f t="shared" si="27"/>
        <v>0</v>
      </c>
      <c r="N69" s="113">
        <f t="shared" si="27"/>
        <v>338868</v>
      </c>
      <c r="O69" s="113">
        <f t="shared" si="27"/>
        <v>338868</v>
      </c>
      <c r="P69" s="113">
        <f t="shared" si="27"/>
        <v>0</v>
      </c>
      <c r="Q69" s="113">
        <f t="shared" si="27"/>
        <v>0</v>
      </c>
      <c r="R69" s="113">
        <f t="shared" si="27"/>
        <v>0</v>
      </c>
      <c r="S69" s="114">
        <f t="shared" si="5"/>
        <v>0.9730992592592592</v>
      </c>
    </row>
    <row r="70" spans="1:19" s="134" customFormat="1" ht="12.75">
      <c r="A70" s="333"/>
      <c r="B70" s="124" t="s">
        <v>175</v>
      </c>
      <c r="C70" s="133">
        <v>460000</v>
      </c>
      <c r="D70" s="118">
        <f>SUM(E70,N70)</f>
        <v>442232</v>
      </c>
      <c r="E70" s="118">
        <f>SUM(F70,M70,L70,K70,J70,I70)</f>
        <v>112724</v>
      </c>
      <c r="F70" s="118">
        <f>SUM(G70:H70)</f>
        <v>0</v>
      </c>
      <c r="G70" s="125"/>
      <c r="H70" s="125"/>
      <c r="I70" s="125">
        <v>112724</v>
      </c>
      <c r="J70" s="125"/>
      <c r="K70" s="125"/>
      <c r="L70" s="125"/>
      <c r="M70" s="125"/>
      <c r="N70" s="118">
        <f>SUM(O70,Q70,R70)</f>
        <v>329508</v>
      </c>
      <c r="O70" s="125">
        <v>329508</v>
      </c>
      <c r="P70" s="125"/>
      <c r="Q70" s="125"/>
      <c r="R70" s="125"/>
      <c r="S70" s="119">
        <f t="shared" si="5"/>
        <v>0.9613739130434783</v>
      </c>
    </row>
    <row r="71" spans="1:19" s="134" customFormat="1" ht="12.75">
      <c r="A71" s="334"/>
      <c r="B71" s="124" t="s">
        <v>176</v>
      </c>
      <c r="C71" s="133">
        <v>15000</v>
      </c>
      <c r="D71" s="118">
        <f>SUM(E71,N71)</f>
        <v>14610</v>
      </c>
      <c r="E71" s="118">
        <f>SUM(F71,M71,L71,K71,J71,I71)</f>
        <v>5250</v>
      </c>
      <c r="F71" s="118">
        <f>SUM(G71:H71)</f>
        <v>0</v>
      </c>
      <c r="G71" s="125"/>
      <c r="H71" s="125"/>
      <c r="I71" s="125">
        <v>5250</v>
      </c>
      <c r="J71" s="125"/>
      <c r="K71" s="125"/>
      <c r="L71" s="125"/>
      <c r="M71" s="125"/>
      <c r="N71" s="118">
        <f>SUM(O71,Q71,R71)</f>
        <v>9360</v>
      </c>
      <c r="O71" s="125">
        <v>9360</v>
      </c>
      <c r="P71" s="125"/>
      <c r="Q71" s="125"/>
      <c r="R71" s="125"/>
      <c r="S71" s="119">
        <f t="shared" si="5"/>
        <v>0.974</v>
      </c>
    </row>
    <row r="72" spans="1:19" ht="12.75">
      <c r="A72" s="335"/>
      <c r="B72" s="121" t="s">
        <v>177</v>
      </c>
      <c r="C72" s="122">
        <v>200000</v>
      </c>
      <c r="D72" s="118">
        <f>SUM(E72,N72)</f>
        <v>200000</v>
      </c>
      <c r="E72" s="118">
        <f>SUM(F72,M72,L72,K72,J72,I72)</f>
        <v>200000</v>
      </c>
      <c r="F72" s="118">
        <f>SUM(G72:H72)</f>
        <v>0</v>
      </c>
      <c r="G72" s="118"/>
      <c r="H72" s="118"/>
      <c r="I72" s="118">
        <v>200000</v>
      </c>
      <c r="J72" s="118"/>
      <c r="K72" s="118"/>
      <c r="L72" s="118"/>
      <c r="M72" s="118"/>
      <c r="N72" s="118">
        <f>SUM(O72,Q72,R72)</f>
        <v>0</v>
      </c>
      <c r="O72" s="118"/>
      <c r="P72" s="118"/>
      <c r="Q72" s="118"/>
      <c r="R72" s="118"/>
      <c r="S72" s="119">
        <f t="shared" si="5"/>
        <v>1</v>
      </c>
    </row>
    <row r="73" spans="1:19" s="115" customFormat="1" ht="12.75">
      <c r="A73" s="111" t="s">
        <v>178</v>
      </c>
      <c r="B73" s="112"/>
      <c r="C73" s="113">
        <f aca="true" t="shared" si="28" ref="C73:R73">SUM(C74:C75)</f>
        <v>8397488</v>
      </c>
      <c r="D73" s="113">
        <f t="shared" si="28"/>
        <v>7174476</v>
      </c>
      <c r="E73" s="113">
        <f t="shared" si="28"/>
        <v>7174476</v>
      </c>
      <c r="F73" s="113">
        <f t="shared" si="28"/>
        <v>4000</v>
      </c>
      <c r="G73" s="113">
        <f t="shared" si="28"/>
        <v>0</v>
      </c>
      <c r="H73" s="113">
        <f t="shared" si="28"/>
        <v>4000</v>
      </c>
      <c r="I73" s="113">
        <f t="shared" si="28"/>
        <v>0</v>
      </c>
      <c r="J73" s="113">
        <f t="shared" si="28"/>
        <v>0</v>
      </c>
      <c r="K73" s="113">
        <f t="shared" si="28"/>
        <v>0</v>
      </c>
      <c r="L73" s="113">
        <f t="shared" si="28"/>
        <v>0</v>
      </c>
      <c r="M73" s="113">
        <f t="shared" si="28"/>
        <v>7170476</v>
      </c>
      <c r="N73" s="113">
        <f t="shared" si="28"/>
        <v>0</v>
      </c>
      <c r="O73" s="113">
        <f t="shared" si="28"/>
        <v>0</v>
      </c>
      <c r="P73" s="113">
        <f t="shared" si="28"/>
        <v>0</v>
      </c>
      <c r="Q73" s="113">
        <f t="shared" si="28"/>
        <v>0</v>
      </c>
      <c r="R73" s="113">
        <f t="shared" si="28"/>
        <v>0</v>
      </c>
      <c r="S73" s="114">
        <f aca="true" t="shared" si="29" ref="S73:S136">D73/C73</f>
        <v>0.8543597799722965</v>
      </c>
    </row>
    <row r="74" spans="1:19" ht="12.75">
      <c r="A74" s="326"/>
      <c r="B74" s="121" t="s">
        <v>179</v>
      </c>
      <c r="C74" s="122">
        <v>7635000</v>
      </c>
      <c r="D74" s="118">
        <f>SUM(E74,N74)</f>
        <v>7174476</v>
      </c>
      <c r="E74" s="118">
        <f>SUM(F74,M74,L74,K74,J74,I74)</f>
        <v>7174476</v>
      </c>
      <c r="F74" s="118">
        <f>SUM(G74:H74)</f>
        <v>4000</v>
      </c>
      <c r="G74" s="118"/>
      <c r="H74" s="118">
        <v>4000</v>
      </c>
      <c r="I74" s="118"/>
      <c r="J74" s="118"/>
      <c r="K74" s="118"/>
      <c r="L74" s="118"/>
      <c r="M74" s="118">
        <v>7170476</v>
      </c>
      <c r="N74" s="118">
        <f>SUM(O74,Q74,R74)</f>
        <v>0</v>
      </c>
      <c r="O74" s="118"/>
      <c r="P74" s="118"/>
      <c r="Q74" s="118"/>
      <c r="R74" s="118"/>
      <c r="S74" s="119">
        <f t="shared" si="29"/>
        <v>0.939682514734774</v>
      </c>
    </row>
    <row r="75" spans="1:19" ht="12.75">
      <c r="A75" s="326"/>
      <c r="B75" s="121" t="s">
        <v>180</v>
      </c>
      <c r="C75" s="122">
        <v>762488</v>
      </c>
      <c r="D75" s="118">
        <f>SUM(E75,N75)</f>
        <v>0</v>
      </c>
      <c r="E75" s="118">
        <f>SUM(F75,M75,L75,K75,J75,I75)</f>
        <v>0</v>
      </c>
      <c r="F75" s="118">
        <f>SUM(G75:H75)</f>
        <v>0</v>
      </c>
      <c r="G75" s="118"/>
      <c r="H75" s="118">
        <v>0</v>
      </c>
      <c r="I75" s="118"/>
      <c r="J75" s="118"/>
      <c r="K75" s="118"/>
      <c r="L75" s="118"/>
      <c r="M75" s="118"/>
      <c r="N75" s="118">
        <f>SUM(O75,Q75,R75)</f>
        <v>0</v>
      </c>
      <c r="O75" s="118"/>
      <c r="P75" s="118"/>
      <c r="Q75" s="118"/>
      <c r="R75" s="118"/>
      <c r="S75" s="119">
        <f t="shared" si="29"/>
        <v>0</v>
      </c>
    </row>
    <row r="76" spans="1:19" s="115" customFormat="1" ht="12.75">
      <c r="A76" s="111" t="s">
        <v>181</v>
      </c>
      <c r="B76" s="112"/>
      <c r="C76" s="113">
        <f aca="true" t="shared" si="30" ref="C76:R76">SUM(C77)</f>
        <v>358350</v>
      </c>
      <c r="D76" s="113">
        <f t="shared" si="30"/>
        <v>0</v>
      </c>
      <c r="E76" s="113">
        <f t="shared" si="30"/>
        <v>0</v>
      </c>
      <c r="F76" s="113">
        <f t="shared" si="30"/>
        <v>0</v>
      </c>
      <c r="G76" s="113">
        <f t="shared" si="30"/>
        <v>0</v>
      </c>
      <c r="H76" s="113">
        <f t="shared" si="30"/>
        <v>0</v>
      </c>
      <c r="I76" s="113">
        <f t="shared" si="30"/>
        <v>0</v>
      </c>
      <c r="J76" s="113">
        <f t="shared" si="30"/>
        <v>0</v>
      </c>
      <c r="K76" s="113">
        <f t="shared" si="30"/>
        <v>0</v>
      </c>
      <c r="L76" s="113">
        <f t="shared" si="30"/>
        <v>0</v>
      </c>
      <c r="M76" s="113">
        <f t="shared" si="30"/>
        <v>0</v>
      </c>
      <c r="N76" s="113">
        <f t="shared" si="30"/>
        <v>0</v>
      </c>
      <c r="O76" s="113">
        <f t="shared" si="30"/>
        <v>0</v>
      </c>
      <c r="P76" s="113">
        <f t="shared" si="30"/>
        <v>0</v>
      </c>
      <c r="Q76" s="113">
        <f t="shared" si="30"/>
        <v>0</v>
      </c>
      <c r="R76" s="113">
        <f t="shared" si="30"/>
        <v>0</v>
      </c>
      <c r="S76" s="114">
        <f t="shared" si="29"/>
        <v>0</v>
      </c>
    </row>
    <row r="77" spans="1:19" ht="12.75">
      <c r="A77" s="326"/>
      <c r="B77" s="121" t="s">
        <v>182</v>
      </c>
      <c r="C77" s="122">
        <v>358350</v>
      </c>
      <c r="D77" s="118">
        <f>SUM(D78:D81)</f>
        <v>0</v>
      </c>
      <c r="E77" s="118">
        <f>SUM(E78:E81)</f>
        <v>0</v>
      </c>
      <c r="F77" s="118">
        <f>SUM(F78:F81)</f>
        <v>0</v>
      </c>
      <c r="G77" s="118"/>
      <c r="H77" s="118">
        <v>0</v>
      </c>
      <c r="I77" s="118"/>
      <c r="J77" s="118"/>
      <c r="K77" s="118"/>
      <c r="L77" s="118"/>
      <c r="M77" s="118"/>
      <c r="N77" s="118">
        <f>SUM(R77,Q77,O77)</f>
        <v>0</v>
      </c>
      <c r="O77" s="118"/>
      <c r="P77" s="118"/>
      <c r="Q77" s="118"/>
      <c r="R77" s="118"/>
      <c r="S77" s="119">
        <f t="shared" si="29"/>
        <v>0</v>
      </c>
    </row>
    <row r="78" spans="1:19" s="134" customFormat="1" ht="12.75" hidden="1">
      <c r="A78" s="326"/>
      <c r="B78" s="143" t="s">
        <v>166</v>
      </c>
      <c r="C78" s="144"/>
      <c r="D78" s="137">
        <f>SUM(E78,N78)</f>
        <v>0</v>
      </c>
      <c r="E78" s="137">
        <f>SUM(F78,M78,L78,K78,J78,I78)</f>
        <v>0</v>
      </c>
      <c r="F78" s="137">
        <f>SUM(G78:H78)</f>
        <v>0</v>
      </c>
      <c r="G78" s="137"/>
      <c r="H78" s="137"/>
      <c r="I78" s="137"/>
      <c r="J78" s="137"/>
      <c r="K78" s="137"/>
      <c r="L78" s="137"/>
      <c r="M78" s="137"/>
      <c r="N78" s="137">
        <f>SUM(O78,Q78,R78)</f>
        <v>0</v>
      </c>
      <c r="O78" s="137"/>
      <c r="P78" s="137"/>
      <c r="Q78" s="137"/>
      <c r="R78" s="137"/>
      <c r="S78" s="114" t="e">
        <f t="shared" si="29"/>
        <v>#DIV/0!</v>
      </c>
    </row>
    <row r="79" spans="1:19" s="134" customFormat="1" ht="12.75" hidden="1">
      <c r="A79" s="326"/>
      <c r="B79" s="143" t="s">
        <v>183</v>
      </c>
      <c r="C79" s="144"/>
      <c r="D79" s="137">
        <f>SUM(E79,N79)</f>
        <v>0</v>
      </c>
      <c r="E79" s="137">
        <f>SUM(F79,M79,L79,K79,J79,I79)</f>
        <v>0</v>
      </c>
      <c r="F79" s="137">
        <f>SUM(G79:H79)</f>
        <v>0</v>
      </c>
      <c r="G79" s="137"/>
      <c r="H79" s="137"/>
      <c r="I79" s="137"/>
      <c r="J79" s="137"/>
      <c r="K79" s="137"/>
      <c r="L79" s="137"/>
      <c r="M79" s="137"/>
      <c r="N79" s="137">
        <f>SUM(O79,Q79,R79)</f>
        <v>0</v>
      </c>
      <c r="O79" s="137"/>
      <c r="P79" s="137"/>
      <c r="Q79" s="137"/>
      <c r="R79" s="137"/>
      <c r="S79" s="114" t="e">
        <f t="shared" si="29"/>
        <v>#DIV/0!</v>
      </c>
    </row>
    <row r="80" spans="1:19" s="134" customFormat="1" ht="12.75" hidden="1">
      <c r="A80" s="326"/>
      <c r="B80" s="143" t="s">
        <v>184</v>
      </c>
      <c r="C80" s="144"/>
      <c r="D80" s="137">
        <f>SUM(E80,N80)</f>
        <v>0</v>
      </c>
      <c r="E80" s="137">
        <f>SUM(F80,M80,L80,K80,J80,I80)</f>
        <v>0</v>
      </c>
      <c r="F80" s="137">
        <f>SUM(G80:H80)</f>
        <v>0</v>
      </c>
      <c r="G80" s="137"/>
      <c r="H80" s="137"/>
      <c r="I80" s="137"/>
      <c r="J80" s="137"/>
      <c r="K80" s="137"/>
      <c r="L80" s="137"/>
      <c r="M80" s="137"/>
      <c r="N80" s="137">
        <f>SUM(O80,Q80,R80)</f>
        <v>0</v>
      </c>
      <c r="O80" s="137"/>
      <c r="P80" s="137"/>
      <c r="Q80" s="137"/>
      <c r="R80" s="137"/>
      <c r="S80" s="114" t="e">
        <f t="shared" si="29"/>
        <v>#DIV/0!</v>
      </c>
    </row>
    <row r="81" spans="1:19" s="134" customFormat="1" ht="13.5" customHeight="1" hidden="1">
      <c r="A81" s="326"/>
      <c r="B81" s="143" t="s">
        <v>185</v>
      </c>
      <c r="C81" s="144"/>
      <c r="D81" s="137">
        <f>SUM(E81,N81)</f>
        <v>0</v>
      </c>
      <c r="E81" s="137">
        <f>SUM(F81,M81,L81,K81,J81,I81)</f>
        <v>0</v>
      </c>
      <c r="F81" s="137">
        <f>SUM(G81:H81)</f>
        <v>0</v>
      </c>
      <c r="G81" s="137"/>
      <c r="H81" s="137"/>
      <c r="I81" s="137"/>
      <c r="J81" s="137"/>
      <c r="K81" s="137"/>
      <c r="L81" s="137"/>
      <c r="M81" s="137"/>
      <c r="N81" s="137">
        <f>SUM(O81,Q81,R81)</f>
        <v>0</v>
      </c>
      <c r="O81" s="137"/>
      <c r="P81" s="137"/>
      <c r="Q81" s="137"/>
      <c r="R81" s="137"/>
      <c r="S81" s="114" t="e">
        <f t="shared" si="29"/>
        <v>#DIV/0!</v>
      </c>
    </row>
    <row r="82" spans="1:19" s="115" customFormat="1" ht="12.75">
      <c r="A82" s="111" t="s">
        <v>28</v>
      </c>
      <c r="B82" s="145"/>
      <c r="C82" s="113">
        <f aca="true" t="shared" si="31" ref="C82:R82">SUM(C83:C93)</f>
        <v>64093004</v>
      </c>
      <c r="D82" s="113">
        <f t="shared" si="31"/>
        <v>60291814</v>
      </c>
      <c r="E82" s="113">
        <f t="shared" si="31"/>
        <v>56706664</v>
      </c>
      <c r="F82" s="113">
        <f t="shared" si="31"/>
        <v>48614385</v>
      </c>
      <c r="G82" s="113">
        <f t="shared" si="31"/>
        <v>40489237</v>
      </c>
      <c r="H82" s="113">
        <f t="shared" si="31"/>
        <v>8125148</v>
      </c>
      <c r="I82" s="113">
        <f t="shared" si="31"/>
        <v>957366</v>
      </c>
      <c r="J82" s="113">
        <f t="shared" si="31"/>
        <v>771062</v>
      </c>
      <c r="K82" s="113">
        <f t="shared" si="31"/>
        <v>6363851</v>
      </c>
      <c r="L82" s="113">
        <f t="shared" si="31"/>
        <v>0</v>
      </c>
      <c r="M82" s="113">
        <f t="shared" si="31"/>
        <v>0</v>
      </c>
      <c r="N82" s="113">
        <f t="shared" si="31"/>
        <v>3585150</v>
      </c>
      <c r="O82" s="113">
        <f t="shared" si="31"/>
        <v>3585150</v>
      </c>
      <c r="P82" s="113">
        <f t="shared" si="31"/>
        <v>3138235</v>
      </c>
      <c r="Q82" s="113">
        <f t="shared" si="31"/>
        <v>0</v>
      </c>
      <c r="R82" s="113">
        <f t="shared" si="31"/>
        <v>0</v>
      </c>
      <c r="S82" s="114">
        <f t="shared" si="29"/>
        <v>0.9406925910353648</v>
      </c>
    </row>
    <row r="83" spans="1:19" s="134" customFormat="1" ht="12.75">
      <c r="A83" s="338"/>
      <c r="B83" s="146">
        <v>80102</v>
      </c>
      <c r="C83" s="147">
        <v>3376929</v>
      </c>
      <c r="D83" s="125">
        <f aca="true" t="shared" si="32" ref="D83:D93">SUM(E83,N83)</f>
        <v>3362133</v>
      </c>
      <c r="E83" s="125">
        <f aca="true" t="shared" si="33" ref="E83:E93">SUM(F83,M83,L83,K83,J83,I83)</f>
        <v>3362133</v>
      </c>
      <c r="F83" s="125">
        <f aca="true" t="shared" si="34" ref="F83:F93">SUM(G83:H83)</f>
        <v>3223257</v>
      </c>
      <c r="G83" s="125">
        <v>3012046</v>
      </c>
      <c r="H83" s="125">
        <v>211211</v>
      </c>
      <c r="I83" s="125"/>
      <c r="J83" s="125">
        <v>138876</v>
      </c>
      <c r="K83" s="125"/>
      <c r="L83" s="125"/>
      <c r="M83" s="125"/>
      <c r="N83" s="125">
        <f aca="true" t="shared" si="35" ref="N83:N93">SUM(O83,Q83,R83)</f>
        <v>0</v>
      </c>
      <c r="O83" s="125"/>
      <c r="P83" s="125"/>
      <c r="Q83" s="125"/>
      <c r="R83" s="125"/>
      <c r="S83" s="119">
        <f t="shared" si="29"/>
        <v>0.9956185042682272</v>
      </c>
    </row>
    <row r="84" spans="1:19" s="134" customFormat="1" ht="12.75">
      <c r="A84" s="338"/>
      <c r="B84" s="146">
        <v>80111</v>
      </c>
      <c r="C84" s="147">
        <v>1405564</v>
      </c>
      <c r="D84" s="125">
        <f t="shared" si="32"/>
        <v>1355995</v>
      </c>
      <c r="E84" s="125">
        <f t="shared" si="33"/>
        <v>1355995</v>
      </c>
      <c r="F84" s="125">
        <f t="shared" si="34"/>
        <v>1325932</v>
      </c>
      <c r="G84" s="125">
        <v>1270393</v>
      </c>
      <c r="H84" s="125">
        <v>55539</v>
      </c>
      <c r="I84" s="125"/>
      <c r="J84" s="125">
        <v>30063</v>
      </c>
      <c r="K84" s="125"/>
      <c r="L84" s="125"/>
      <c r="M84" s="125"/>
      <c r="N84" s="125">
        <f t="shared" si="35"/>
        <v>0</v>
      </c>
      <c r="O84" s="125"/>
      <c r="P84" s="125"/>
      <c r="Q84" s="125"/>
      <c r="R84" s="125"/>
      <c r="S84" s="119">
        <f t="shared" si="29"/>
        <v>0.964733729662968</v>
      </c>
    </row>
    <row r="85" spans="1:19" s="134" customFormat="1" ht="12.75">
      <c r="A85" s="338"/>
      <c r="B85" s="146">
        <v>80120</v>
      </c>
      <c r="C85" s="147">
        <v>100000</v>
      </c>
      <c r="D85" s="125">
        <f t="shared" si="32"/>
        <v>99984</v>
      </c>
      <c r="E85" s="125">
        <f t="shared" si="33"/>
        <v>0</v>
      </c>
      <c r="F85" s="125">
        <f t="shared" si="34"/>
        <v>0</v>
      </c>
      <c r="G85" s="125"/>
      <c r="H85" s="125"/>
      <c r="I85" s="125"/>
      <c r="J85" s="125"/>
      <c r="K85" s="125"/>
      <c r="L85" s="125"/>
      <c r="M85" s="125"/>
      <c r="N85" s="125">
        <f t="shared" si="35"/>
        <v>99984</v>
      </c>
      <c r="O85" s="125">
        <v>99984</v>
      </c>
      <c r="P85" s="125"/>
      <c r="Q85" s="125"/>
      <c r="R85" s="125"/>
      <c r="S85" s="119">
        <f t="shared" si="29"/>
        <v>0.99984</v>
      </c>
    </row>
    <row r="86" spans="1:19" s="134" customFormat="1" ht="12.75">
      <c r="A86" s="338"/>
      <c r="B86" s="146">
        <v>80121</v>
      </c>
      <c r="C86" s="147">
        <v>58637</v>
      </c>
      <c r="D86" s="125">
        <f t="shared" si="32"/>
        <v>57229</v>
      </c>
      <c r="E86" s="125">
        <f t="shared" si="33"/>
        <v>57229</v>
      </c>
      <c r="F86" s="125">
        <f t="shared" si="34"/>
        <v>57229</v>
      </c>
      <c r="G86" s="125">
        <v>50413</v>
      </c>
      <c r="H86" s="125">
        <v>6816</v>
      </c>
      <c r="I86" s="125"/>
      <c r="J86" s="125"/>
      <c r="K86" s="125"/>
      <c r="L86" s="125"/>
      <c r="M86" s="125"/>
      <c r="N86" s="125">
        <f t="shared" si="35"/>
        <v>0</v>
      </c>
      <c r="O86" s="125"/>
      <c r="P86" s="125"/>
      <c r="Q86" s="125"/>
      <c r="R86" s="125"/>
      <c r="S86" s="119">
        <f t="shared" si="29"/>
        <v>0.9759878574961202</v>
      </c>
    </row>
    <row r="87" spans="1:19" s="134" customFormat="1" ht="12.75">
      <c r="A87" s="338"/>
      <c r="B87" s="146">
        <v>80130</v>
      </c>
      <c r="C87" s="147">
        <v>20842253</v>
      </c>
      <c r="D87" s="125">
        <f t="shared" si="32"/>
        <v>20049500</v>
      </c>
      <c r="E87" s="125">
        <f t="shared" si="33"/>
        <v>17340574</v>
      </c>
      <c r="F87" s="125">
        <f t="shared" si="34"/>
        <v>16338510</v>
      </c>
      <c r="G87" s="125">
        <v>13602497</v>
      </c>
      <c r="H87" s="125">
        <v>2736013</v>
      </c>
      <c r="I87" s="125"/>
      <c r="J87" s="125">
        <v>285475</v>
      </c>
      <c r="K87" s="125">
        <v>716589</v>
      </c>
      <c r="L87" s="125"/>
      <c r="M87" s="125"/>
      <c r="N87" s="125">
        <f t="shared" si="35"/>
        <v>2708926</v>
      </c>
      <c r="O87" s="125">
        <v>2708926</v>
      </c>
      <c r="P87" s="125">
        <v>2396834</v>
      </c>
      <c r="Q87" s="125"/>
      <c r="R87" s="125"/>
      <c r="S87" s="119">
        <f t="shared" si="29"/>
        <v>0.9619641408248907</v>
      </c>
    </row>
    <row r="88" spans="1:19" s="134" customFormat="1" ht="12.75">
      <c r="A88" s="338"/>
      <c r="B88" s="146">
        <v>80131</v>
      </c>
      <c r="C88" s="147">
        <v>982073</v>
      </c>
      <c r="D88" s="125">
        <f t="shared" si="32"/>
        <v>974940</v>
      </c>
      <c r="E88" s="125">
        <f t="shared" si="33"/>
        <v>974940</v>
      </c>
      <c r="F88" s="125">
        <f t="shared" si="34"/>
        <v>955449</v>
      </c>
      <c r="G88" s="125">
        <v>920460</v>
      </c>
      <c r="H88" s="125">
        <v>34989</v>
      </c>
      <c r="I88" s="125"/>
      <c r="J88" s="125">
        <v>19491</v>
      </c>
      <c r="K88" s="125"/>
      <c r="L88" s="125"/>
      <c r="M88" s="125"/>
      <c r="N88" s="125">
        <f t="shared" si="35"/>
        <v>0</v>
      </c>
      <c r="O88" s="125"/>
      <c r="P88" s="125"/>
      <c r="Q88" s="125"/>
      <c r="R88" s="125"/>
      <c r="S88" s="119">
        <f t="shared" si="29"/>
        <v>0.9927367924787669</v>
      </c>
    </row>
    <row r="89" spans="1:19" s="134" customFormat="1" ht="12.75">
      <c r="A89" s="338"/>
      <c r="B89" s="146">
        <v>80141</v>
      </c>
      <c r="C89" s="147">
        <v>11840580</v>
      </c>
      <c r="D89" s="125">
        <f t="shared" si="32"/>
        <v>11403788</v>
      </c>
      <c r="E89" s="125">
        <f t="shared" si="33"/>
        <v>11403788</v>
      </c>
      <c r="F89" s="125">
        <f t="shared" si="34"/>
        <v>11235684</v>
      </c>
      <c r="G89" s="125">
        <v>10129799</v>
      </c>
      <c r="H89" s="125">
        <v>1105885</v>
      </c>
      <c r="I89" s="125"/>
      <c r="J89" s="125">
        <v>168104</v>
      </c>
      <c r="K89" s="125"/>
      <c r="L89" s="125"/>
      <c r="M89" s="125"/>
      <c r="N89" s="125">
        <f t="shared" si="35"/>
        <v>0</v>
      </c>
      <c r="O89" s="125"/>
      <c r="P89" s="125"/>
      <c r="Q89" s="125"/>
      <c r="R89" s="125"/>
      <c r="S89" s="119">
        <f t="shared" si="29"/>
        <v>0.9631105908663258</v>
      </c>
    </row>
    <row r="90" spans="1:19" s="134" customFormat="1" ht="12.75">
      <c r="A90" s="338"/>
      <c r="B90" s="146">
        <v>80146</v>
      </c>
      <c r="C90" s="147">
        <v>9617886</v>
      </c>
      <c r="D90" s="125">
        <f t="shared" si="32"/>
        <v>7896614</v>
      </c>
      <c r="E90" s="125">
        <f t="shared" si="33"/>
        <v>7896614</v>
      </c>
      <c r="F90" s="125">
        <f t="shared" si="34"/>
        <v>5481699</v>
      </c>
      <c r="G90" s="125">
        <v>4969150</v>
      </c>
      <c r="H90" s="125">
        <v>512549</v>
      </c>
      <c r="I90" s="125"/>
      <c r="J90" s="125">
        <v>7490</v>
      </c>
      <c r="K90" s="125">
        <v>2407425</v>
      </c>
      <c r="L90" s="125"/>
      <c r="M90" s="125"/>
      <c r="N90" s="125">
        <f t="shared" si="35"/>
        <v>0</v>
      </c>
      <c r="O90" s="125"/>
      <c r="P90" s="125"/>
      <c r="Q90" s="125"/>
      <c r="R90" s="125"/>
      <c r="S90" s="119">
        <f t="shared" si="29"/>
        <v>0.8210342688611614</v>
      </c>
    </row>
    <row r="91" spans="1:19" s="134" customFormat="1" ht="12.75">
      <c r="A91" s="338"/>
      <c r="B91" s="146">
        <v>80147</v>
      </c>
      <c r="C91" s="147">
        <v>10588986</v>
      </c>
      <c r="D91" s="125">
        <f t="shared" si="32"/>
        <v>10375608</v>
      </c>
      <c r="E91" s="125">
        <f t="shared" si="33"/>
        <v>9618296</v>
      </c>
      <c r="F91" s="125">
        <f t="shared" si="34"/>
        <v>9611733</v>
      </c>
      <c r="G91" s="125">
        <v>6532319</v>
      </c>
      <c r="H91" s="125">
        <v>3079414</v>
      </c>
      <c r="I91" s="125"/>
      <c r="J91" s="125">
        <v>6563</v>
      </c>
      <c r="K91" s="125"/>
      <c r="L91" s="125"/>
      <c r="M91" s="125"/>
      <c r="N91" s="125">
        <f t="shared" si="35"/>
        <v>757312</v>
      </c>
      <c r="O91" s="125">
        <v>757312</v>
      </c>
      <c r="P91" s="125">
        <v>722473</v>
      </c>
      <c r="Q91" s="125"/>
      <c r="R91" s="125"/>
      <c r="S91" s="119">
        <f t="shared" si="29"/>
        <v>0.979849062034835</v>
      </c>
    </row>
    <row r="92" spans="1:19" s="134" customFormat="1" ht="12.75">
      <c r="A92" s="338"/>
      <c r="B92" s="146">
        <v>80178</v>
      </c>
      <c r="C92" s="147">
        <v>714000</v>
      </c>
      <c r="D92" s="125">
        <f t="shared" si="32"/>
        <v>713440</v>
      </c>
      <c r="E92" s="125">
        <f t="shared" si="33"/>
        <v>713440</v>
      </c>
      <c r="F92" s="125">
        <f t="shared" si="34"/>
        <v>0</v>
      </c>
      <c r="G92" s="125"/>
      <c r="H92" s="125"/>
      <c r="I92" s="125">
        <v>713440</v>
      </c>
      <c r="J92" s="125"/>
      <c r="K92" s="125"/>
      <c r="L92" s="125"/>
      <c r="M92" s="125"/>
      <c r="N92" s="125">
        <f t="shared" si="35"/>
        <v>0</v>
      </c>
      <c r="O92" s="125"/>
      <c r="P92" s="125"/>
      <c r="Q92" s="125"/>
      <c r="R92" s="125"/>
      <c r="S92" s="119">
        <f t="shared" si="29"/>
        <v>0.9992156862745099</v>
      </c>
    </row>
    <row r="93" spans="1:19" s="134" customFormat="1" ht="12.75">
      <c r="A93" s="338"/>
      <c r="B93" s="146">
        <v>80195</v>
      </c>
      <c r="C93" s="147">
        <v>4566096</v>
      </c>
      <c r="D93" s="125">
        <f t="shared" si="32"/>
        <v>4002583</v>
      </c>
      <c r="E93" s="125">
        <f t="shared" si="33"/>
        <v>3983655</v>
      </c>
      <c r="F93" s="125">
        <f t="shared" si="34"/>
        <v>384892</v>
      </c>
      <c r="G93" s="125">
        <v>2160</v>
      </c>
      <c r="H93" s="125">
        <v>382732</v>
      </c>
      <c r="I93" s="125">
        <v>243926</v>
      </c>
      <c r="J93" s="125">
        <v>115000</v>
      </c>
      <c r="K93" s="125">
        <v>3239837</v>
      </c>
      <c r="L93" s="125"/>
      <c r="M93" s="125"/>
      <c r="N93" s="125">
        <f t="shared" si="35"/>
        <v>18928</v>
      </c>
      <c r="O93" s="125">
        <v>18928</v>
      </c>
      <c r="P93" s="125">
        <v>18928</v>
      </c>
      <c r="Q93" s="125"/>
      <c r="R93" s="125"/>
      <c r="S93" s="119">
        <f t="shared" si="29"/>
        <v>0.8765875706511645</v>
      </c>
    </row>
    <row r="94" spans="1:19" s="115" customFormat="1" ht="12.75">
      <c r="A94" s="111" t="s">
        <v>186</v>
      </c>
      <c r="B94" s="145"/>
      <c r="C94" s="113">
        <f aca="true" t="shared" si="36" ref="C94:R94">SUM(C95:C96)</f>
        <v>4897036</v>
      </c>
      <c r="D94" s="113">
        <f t="shared" si="36"/>
        <v>4470467</v>
      </c>
      <c r="E94" s="113">
        <f t="shared" si="36"/>
        <v>4452692</v>
      </c>
      <c r="F94" s="113">
        <f t="shared" si="36"/>
        <v>0</v>
      </c>
      <c r="G94" s="113">
        <f t="shared" si="36"/>
        <v>0</v>
      </c>
      <c r="H94" s="113">
        <f t="shared" si="36"/>
        <v>0</v>
      </c>
      <c r="I94" s="113">
        <f t="shared" si="36"/>
        <v>2279187</v>
      </c>
      <c r="J94" s="113">
        <f t="shared" si="36"/>
        <v>0</v>
      </c>
      <c r="K94" s="113">
        <f t="shared" si="36"/>
        <v>2173505</v>
      </c>
      <c r="L94" s="113">
        <f t="shared" si="36"/>
        <v>0</v>
      </c>
      <c r="M94" s="113">
        <f t="shared" si="36"/>
        <v>0</v>
      </c>
      <c r="N94" s="113">
        <f t="shared" si="36"/>
        <v>17775</v>
      </c>
      <c r="O94" s="113">
        <f t="shared" si="36"/>
        <v>17775</v>
      </c>
      <c r="P94" s="113">
        <f t="shared" si="36"/>
        <v>17775</v>
      </c>
      <c r="Q94" s="113">
        <f t="shared" si="36"/>
        <v>0</v>
      </c>
      <c r="R94" s="113">
        <f t="shared" si="36"/>
        <v>0</v>
      </c>
      <c r="S94" s="114">
        <f t="shared" si="29"/>
        <v>0.9128924108379027</v>
      </c>
    </row>
    <row r="95" spans="1:19" s="134" customFormat="1" ht="12.75">
      <c r="A95" s="338"/>
      <c r="B95" s="146">
        <v>80309</v>
      </c>
      <c r="C95" s="147">
        <v>2617036</v>
      </c>
      <c r="D95" s="125">
        <f>SUM(E95,N95)</f>
        <v>2191280</v>
      </c>
      <c r="E95" s="125">
        <f>SUM(F95,M95,L95,K95,J95,I95)</f>
        <v>2173505</v>
      </c>
      <c r="F95" s="125">
        <f>SUM(G95:H95)</f>
        <v>0</v>
      </c>
      <c r="G95" s="125"/>
      <c r="H95" s="125"/>
      <c r="I95" s="125"/>
      <c r="J95" s="125"/>
      <c r="K95" s="125">
        <v>2173505</v>
      </c>
      <c r="L95" s="125"/>
      <c r="M95" s="125"/>
      <c r="N95" s="125">
        <f>SUM(O95,Q95,R95)</f>
        <v>17775</v>
      </c>
      <c r="O95" s="125">
        <v>17775</v>
      </c>
      <c r="P95" s="125">
        <v>17775</v>
      </c>
      <c r="Q95" s="125"/>
      <c r="R95" s="125"/>
      <c r="S95" s="119">
        <f t="shared" si="29"/>
        <v>0.8373136632434556</v>
      </c>
    </row>
    <row r="96" spans="1:19" s="134" customFormat="1" ht="12.75">
      <c r="A96" s="338"/>
      <c r="B96" s="146">
        <v>80395</v>
      </c>
      <c r="C96" s="147">
        <v>2280000</v>
      </c>
      <c r="D96" s="125">
        <f>SUM(E96,N96)</f>
        <v>2279187</v>
      </c>
      <c r="E96" s="125">
        <f>SUM(F96,M96,L96,K96,J96,I96)</f>
        <v>2279187</v>
      </c>
      <c r="F96" s="125">
        <f>SUM(G96:H96)</f>
        <v>0</v>
      </c>
      <c r="G96" s="125"/>
      <c r="H96" s="125"/>
      <c r="I96" s="125">
        <v>2279187</v>
      </c>
      <c r="J96" s="125"/>
      <c r="K96" s="125"/>
      <c r="L96" s="125"/>
      <c r="M96" s="125"/>
      <c r="N96" s="125">
        <f>SUM(O96,Q96,R96)</f>
        <v>0</v>
      </c>
      <c r="O96" s="125"/>
      <c r="P96" s="125"/>
      <c r="Q96" s="125"/>
      <c r="R96" s="125"/>
      <c r="S96" s="119">
        <f t="shared" si="29"/>
        <v>0.9996434210526316</v>
      </c>
    </row>
    <row r="97" spans="1:19" s="115" customFormat="1" ht="12.75">
      <c r="A97" s="111" t="s">
        <v>187</v>
      </c>
      <c r="B97" s="145"/>
      <c r="C97" s="113">
        <f aca="true" t="shared" si="37" ref="C97:R97">SUM(C98:C106)</f>
        <v>39034176</v>
      </c>
      <c r="D97" s="113">
        <f t="shared" si="37"/>
        <v>37250161</v>
      </c>
      <c r="E97" s="113">
        <f t="shared" si="37"/>
        <v>4563078</v>
      </c>
      <c r="F97" s="113">
        <f t="shared" si="37"/>
        <v>1107714</v>
      </c>
      <c r="G97" s="113">
        <f t="shared" si="37"/>
        <v>0</v>
      </c>
      <c r="H97" s="113">
        <f t="shared" si="37"/>
        <v>1107714</v>
      </c>
      <c r="I97" s="113">
        <f t="shared" si="37"/>
        <v>3455364</v>
      </c>
      <c r="J97" s="113">
        <f t="shared" si="37"/>
        <v>0</v>
      </c>
      <c r="K97" s="113">
        <f t="shared" si="37"/>
        <v>0</v>
      </c>
      <c r="L97" s="113">
        <f t="shared" si="37"/>
        <v>0</v>
      </c>
      <c r="M97" s="113">
        <f t="shared" si="37"/>
        <v>0</v>
      </c>
      <c r="N97" s="113">
        <f t="shared" si="37"/>
        <v>32687083</v>
      </c>
      <c r="O97" s="113">
        <f t="shared" si="37"/>
        <v>32687083</v>
      </c>
      <c r="P97" s="113">
        <f t="shared" si="37"/>
        <v>80776</v>
      </c>
      <c r="Q97" s="113">
        <f t="shared" si="37"/>
        <v>0</v>
      </c>
      <c r="R97" s="113">
        <f t="shared" si="37"/>
        <v>0</v>
      </c>
      <c r="S97" s="114">
        <f t="shared" si="29"/>
        <v>0.9542960763408967</v>
      </c>
    </row>
    <row r="98" spans="1:19" s="134" customFormat="1" ht="12.75">
      <c r="A98" s="338"/>
      <c r="B98" s="146">
        <v>85111</v>
      </c>
      <c r="C98" s="147">
        <v>26453923</v>
      </c>
      <c r="D98" s="125">
        <f aca="true" t="shared" si="38" ref="D98:D106">SUM(E98,N98)</f>
        <v>25430998</v>
      </c>
      <c r="E98" s="125">
        <f aca="true" t="shared" si="39" ref="E98:E106">SUM(F98,M98,L98,K98,J98,I98)</f>
        <v>1210454</v>
      </c>
      <c r="F98" s="125">
        <f aca="true" t="shared" si="40" ref="F98:F106">SUM(G98:H98)</f>
        <v>0</v>
      </c>
      <c r="G98" s="125"/>
      <c r="H98" s="125"/>
      <c r="I98" s="125">
        <v>1210454</v>
      </c>
      <c r="J98" s="125"/>
      <c r="K98" s="125"/>
      <c r="L98" s="125"/>
      <c r="M98" s="125"/>
      <c r="N98" s="125">
        <f aca="true" t="shared" si="41" ref="N98:N106">SUM(O98,Q98,R98)</f>
        <v>24220544</v>
      </c>
      <c r="O98" s="125">
        <v>24220544</v>
      </c>
      <c r="P98" s="125">
        <v>80776</v>
      </c>
      <c r="Q98" s="125"/>
      <c r="R98" s="125"/>
      <c r="S98" s="119">
        <f t="shared" si="29"/>
        <v>0.9613318221271</v>
      </c>
    </row>
    <row r="99" spans="1:19" s="134" customFormat="1" ht="12.75">
      <c r="A99" s="338"/>
      <c r="B99" s="146">
        <v>85120</v>
      </c>
      <c r="C99" s="147">
        <v>8370000</v>
      </c>
      <c r="D99" s="125">
        <f t="shared" si="38"/>
        <v>7869881</v>
      </c>
      <c r="E99" s="125">
        <f t="shared" si="39"/>
        <v>0</v>
      </c>
      <c r="F99" s="125">
        <f t="shared" si="40"/>
        <v>0</v>
      </c>
      <c r="G99" s="125"/>
      <c r="H99" s="125"/>
      <c r="I99" s="125"/>
      <c r="J99" s="125"/>
      <c r="K99" s="125"/>
      <c r="L99" s="125"/>
      <c r="M99" s="125"/>
      <c r="N99" s="125">
        <f>SUM(O99,Q99,R99)</f>
        <v>7869881</v>
      </c>
      <c r="O99" s="125">
        <v>7869881</v>
      </c>
      <c r="P99" s="125"/>
      <c r="Q99" s="125"/>
      <c r="R99" s="125"/>
      <c r="S99" s="119">
        <f t="shared" si="29"/>
        <v>0.9402486260454003</v>
      </c>
    </row>
    <row r="100" spans="1:19" s="134" customFormat="1" ht="12.75">
      <c r="A100" s="338"/>
      <c r="B100" s="146">
        <v>85121</v>
      </c>
      <c r="C100" s="147">
        <v>309058</v>
      </c>
      <c r="D100" s="125">
        <f t="shared" si="38"/>
        <v>307250</v>
      </c>
      <c r="E100" s="125">
        <f t="shared" si="39"/>
        <v>217250</v>
      </c>
      <c r="F100" s="125">
        <f t="shared" si="40"/>
        <v>0</v>
      </c>
      <c r="G100" s="125"/>
      <c r="H100" s="125"/>
      <c r="I100" s="125">
        <v>217250</v>
      </c>
      <c r="J100" s="125"/>
      <c r="K100" s="125"/>
      <c r="L100" s="125"/>
      <c r="M100" s="125"/>
      <c r="N100" s="125">
        <f t="shared" si="41"/>
        <v>90000</v>
      </c>
      <c r="O100" s="125">
        <v>90000</v>
      </c>
      <c r="P100" s="125"/>
      <c r="Q100" s="125"/>
      <c r="R100" s="125"/>
      <c r="S100" s="119">
        <f t="shared" si="29"/>
        <v>0.9941499653786667</v>
      </c>
    </row>
    <row r="101" spans="1:19" s="134" customFormat="1" ht="12.75">
      <c r="A101" s="338"/>
      <c r="B101" s="146">
        <v>85141</v>
      </c>
      <c r="C101" s="147">
        <v>500000</v>
      </c>
      <c r="D101" s="125">
        <f t="shared" si="38"/>
        <v>500000</v>
      </c>
      <c r="E101" s="125">
        <f t="shared" si="39"/>
        <v>0</v>
      </c>
      <c r="F101" s="125">
        <f t="shared" si="40"/>
        <v>0</v>
      </c>
      <c r="G101" s="125"/>
      <c r="H101" s="125"/>
      <c r="I101" s="125"/>
      <c r="J101" s="125"/>
      <c r="K101" s="125"/>
      <c r="L101" s="125"/>
      <c r="M101" s="125"/>
      <c r="N101" s="125">
        <f t="shared" si="41"/>
        <v>500000</v>
      </c>
      <c r="O101" s="125">
        <v>500000</v>
      </c>
      <c r="P101" s="125"/>
      <c r="Q101" s="125"/>
      <c r="R101" s="125"/>
      <c r="S101" s="119">
        <f t="shared" si="29"/>
        <v>1</v>
      </c>
    </row>
    <row r="102" spans="1:19" s="134" customFormat="1" ht="12.75">
      <c r="A102" s="338"/>
      <c r="B102" s="146">
        <v>85148</v>
      </c>
      <c r="C102" s="147">
        <v>2254627</v>
      </c>
      <c r="D102" s="125">
        <f t="shared" si="38"/>
        <v>2254627</v>
      </c>
      <c r="E102" s="125">
        <f t="shared" si="39"/>
        <v>2254627</v>
      </c>
      <c r="F102" s="125">
        <f t="shared" si="40"/>
        <v>1024627</v>
      </c>
      <c r="G102" s="125"/>
      <c r="H102" s="125">
        <v>1024627</v>
      </c>
      <c r="I102" s="125">
        <v>1230000</v>
      </c>
      <c r="J102" s="125"/>
      <c r="K102" s="125"/>
      <c r="L102" s="125"/>
      <c r="M102" s="125"/>
      <c r="N102" s="125">
        <f t="shared" si="41"/>
        <v>0</v>
      </c>
      <c r="O102" s="125"/>
      <c r="P102" s="125"/>
      <c r="Q102" s="125"/>
      <c r="R102" s="125"/>
      <c r="S102" s="119">
        <f t="shared" si="29"/>
        <v>1</v>
      </c>
    </row>
    <row r="103" spans="1:19" s="134" customFormat="1" ht="12.75">
      <c r="A103" s="338"/>
      <c r="B103" s="146">
        <v>85153</v>
      </c>
      <c r="C103" s="147">
        <v>70000</v>
      </c>
      <c r="D103" s="125">
        <f t="shared" si="38"/>
        <v>67678</v>
      </c>
      <c r="E103" s="125">
        <f t="shared" si="39"/>
        <v>67678</v>
      </c>
      <c r="F103" s="125">
        <f t="shared" si="40"/>
        <v>428</v>
      </c>
      <c r="G103" s="125"/>
      <c r="H103" s="125">
        <v>428</v>
      </c>
      <c r="I103" s="125">
        <f>67678-428</f>
        <v>67250</v>
      </c>
      <c r="J103" s="125"/>
      <c r="K103" s="125"/>
      <c r="L103" s="125"/>
      <c r="M103" s="125"/>
      <c r="N103" s="125">
        <f t="shared" si="41"/>
        <v>0</v>
      </c>
      <c r="O103" s="125"/>
      <c r="P103" s="125"/>
      <c r="Q103" s="125"/>
      <c r="R103" s="125"/>
      <c r="S103" s="119">
        <f t="shared" si="29"/>
        <v>0.9668285714285715</v>
      </c>
    </row>
    <row r="104" spans="1:19" s="134" customFormat="1" ht="12.75">
      <c r="A104" s="338"/>
      <c r="B104" s="146">
        <v>85154</v>
      </c>
      <c r="C104" s="147">
        <v>1045877</v>
      </c>
      <c r="D104" s="125">
        <f t="shared" si="38"/>
        <v>793934</v>
      </c>
      <c r="E104" s="125">
        <f t="shared" si="39"/>
        <v>787276</v>
      </c>
      <c r="F104" s="125">
        <f t="shared" si="40"/>
        <v>56866</v>
      </c>
      <c r="G104" s="125"/>
      <c r="H104" s="125">
        <f>56866</f>
        <v>56866</v>
      </c>
      <c r="I104" s="125">
        <v>730410</v>
      </c>
      <c r="J104" s="125"/>
      <c r="K104" s="125"/>
      <c r="L104" s="125"/>
      <c r="M104" s="125"/>
      <c r="N104" s="125">
        <f t="shared" si="41"/>
        <v>6658</v>
      </c>
      <c r="O104" s="125">
        <v>6658</v>
      </c>
      <c r="P104" s="125"/>
      <c r="Q104" s="125"/>
      <c r="R104" s="125"/>
      <c r="S104" s="119">
        <f t="shared" si="29"/>
        <v>0.7591083846379642</v>
      </c>
    </row>
    <row r="105" spans="1:19" s="134" customFormat="1" ht="12.75">
      <c r="A105" s="338"/>
      <c r="B105" s="146">
        <v>85156</v>
      </c>
      <c r="C105" s="147">
        <v>20691</v>
      </c>
      <c r="D105" s="125">
        <f t="shared" si="38"/>
        <v>19984</v>
      </c>
      <c r="E105" s="125">
        <f t="shared" si="39"/>
        <v>19984</v>
      </c>
      <c r="F105" s="125">
        <f t="shared" si="40"/>
        <v>19984</v>
      </c>
      <c r="G105" s="125"/>
      <c r="H105" s="125">
        <v>19984</v>
      </c>
      <c r="I105" s="125"/>
      <c r="J105" s="125"/>
      <c r="K105" s="125"/>
      <c r="L105" s="125"/>
      <c r="M105" s="125"/>
      <c r="N105" s="125">
        <f t="shared" si="41"/>
        <v>0</v>
      </c>
      <c r="O105" s="125"/>
      <c r="P105" s="125"/>
      <c r="Q105" s="125"/>
      <c r="R105" s="125"/>
      <c r="S105" s="119">
        <f t="shared" si="29"/>
        <v>0.9658305543473008</v>
      </c>
    </row>
    <row r="106" spans="1:19" s="134" customFormat="1" ht="12.75">
      <c r="A106" s="338"/>
      <c r="B106" s="146">
        <v>85195</v>
      </c>
      <c r="C106" s="147">
        <v>10000</v>
      </c>
      <c r="D106" s="125">
        <f t="shared" si="38"/>
        <v>5809</v>
      </c>
      <c r="E106" s="125">
        <f t="shared" si="39"/>
        <v>5809</v>
      </c>
      <c r="F106" s="125">
        <f t="shared" si="40"/>
        <v>5809</v>
      </c>
      <c r="G106" s="125"/>
      <c r="H106" s="125">
        <v>5809</v>
      </c>
      <c r="I106" s="125"/>
      <c r="J106" s="125"/>
      <c r="K106" s="125"/>
      <c r="L106" s="125"/>
      <c r="M106" s="125"/>
      <c r="N106" s="125">
        <f t="shared" si="41"/>
        <v>0</v>
      </c>
      <c r="O106" s="125"/>
      <c r="P106" s="125"/>
      <c r="Q106" s="125"/>
      <c r="R106" s="125"/>
      <c r="S106" s="119">
        <f t="shared" si="29"/>
        <v>0.5809</v>
      </c>
    </row>
    <row r="107" spans="1:19" s="115" customFormat="1" ht="12.75">
      <c r="A107" s="111" t="s">
        <v>188</v>
      </c>
      <c r="B107" s="145"/>
      <c r="C107" s="113">
        <f aca="true" t="shared" si="42" ref="C107:R107">SUM(C108:C113)</f>
        <v>11955777</v>
      </c>
      <c r="D107" s="113">
        <f t="shared" si="42"/>
        <v>11062196</v>
      </c>
      <c r="E107" s="113">
        <f t="shared" si="42"/>
        <v>11009698</v>
      </c>
      <c r="F107" s="113">
        <f t="shared" si="42"/>
        <v>2441166</v>
      </c>
      <c r="G107" s="113">
        <f t="shared" si="42"/>
        <v>1960760</v>
      </c>
      <c r="H107" s="113">
        <f t="shared" si="42"/>
        <v>480406</v>
      </c>
      <c r="I107" s="113">
        <f t="shared" si="42"/>
        <v>1769700</v>
      </c>
      <c r="J107" s="113">
        <f t="shared" si="42"/>
        <v>3288</v>
      </c>
      <c r="K107" s="113">
        <f t="shared" si="42"/>
        <v>6795544</v>
      </c>
      <c r="L107" s="113">
        <f t="shared" si="42"/>
        <v>0</v>
      </c>
      <c r="M107" s="113">
        <f t="shared" si="42"/>
        <v>0</v>
      </c>
      <c r="N107" s="113">
        <f t="shared" si="42"/>
        <v>52498</v>
      </c>
      <c r="O107" s="113">
        <f t="shared" si="42"/>
        <v>52498</v>
      </c>
      <c r="P107" s="113">
        <f t="shared" si="42"/>
        <v>3597</v>
      </c>
      <c r="Q107" s="113">
        <f t="shared" si="42"/>
        <v>0</v>
      </c>
      <c r="R107" s="113">
        <f t="shared" si="42"/>
        <v>0</v>
      </c>
      <c r="S107" s="114">
        <f t="shared" si="29"/>
        <v>0.9252594791622494</v>
      </c>
    </row>
    <row r="108" spans="1:19" s="134" customFormat="1" ht="12.75">
      <c r="A108" s="333"/>
      <c r="B108" s="146">
        <v>85212</v>
      </c>
      <c r="C108" s="147">
        <v>1055800</v>
      </c>
      <c r="D108" s="125">
        <f aca="true" t="shared" si="43" ref="D108:D113">SUM(E108,N108)</f>
        <v>1055506</v>
      </c>
      <c r="E108" s="125">
        <f aca="true" t="shared" si="44" ref="E108:E113">SUM(F108,M108,L108,K108,J108,I108)</f>
        <v>1045507</v>
      </c>
      <c r="F108" s="125">
        <f aca="true" t="shared" si="45" ref="F108:F113">SUM(G108:H108)</f>
        <v>1045507</v>
      </c>
      <c r="G108" s="125">
        <v>805257</v>
      </c>
      <c r="H108" s="125">
        <v>240250</v>
      </c>
      <c r="I108" s="125"/>
      <c r="J108" s="125"/>
      <c r="K108" s="125"/>
      <c r="L108" s="125"/>
      <c r="M108" s="125"/>
      <c r="N108" s="125">
        <f aca="true" t="shared" si="46" ref="N108:N113">SUM(O108,Q108,R108)</f>
        <v>9999</v>
      </c>
      <c r="O108" s="125">
        <v>9999</v>
      </c>
      <c r="P108" s="125"/>
      <c r="Q108" s="125"/>
      <c r="R108" s="125"/>
      <c r="S108" s="119">
        <f t="shared" si="29"/>
        <v>0.999721538170108</v>
      </c>
    </row>
    <row r="109" spans="1:19" s="134" customFormat="1" ht="12.75">
      <c r="A109" s="334"/>
      <c r="B109" s="146">
        <v>85214</v>
      </c>
      <c r="C109" s="147">
        <v>1280000</v>
      </c>
      <c r="D109" s="125">
        <f t="shared" si="43"/>
        <v>1280000</v>
      </c>
      <c r="E109" s="125">
        <f t="shared" si="44"/>
        <v>1280000</v>
      </c>
      <c r="F109" s="125">
        <f t="shared" si="45"/>
        <v>0</v>
      </c>
      <c r="G109" s="125"/>
      <c r="H109" s="125"/>
      <c r="I109" s="125">
        <v>1280000</v>
      </c>
      <c r="J109" s="125"/>
      <c r="K109" s="125"/>
      <c r="L109" s="125"/>
      <c r="M109" s="125"/>
      <c r="N109" s="125">
        <f t="shared" si="46"/>
        <v>0</v>
      </c>
      <c r="O109" s="125"/>
      <c r="P109" s="125"/>
      <c r="Q109" s="125"/>
      <c r="R109" s="125"/>
      <c r="S109" s="119">
        <f t="shared" si="29"/>
        <v>1</v>
      </c>
    </row>
    <row r="110" spans="1:19" s="134" customFormat="1" ht="12.75">
      <c r="A110" s="334"/>
      <c r="B110" s="146">
        <v>85217</v>
      </c>
      <c r="C110" s="147">
        <v>2062968</v>
      </c>
      <c r="D110" s="125">
        <f t="shared" si="43"/>
        <v>1927549</v>
      </c>
      <c r="E110" s="125">
        <f t="shared" si="44"/>
        <v>1888647</v>
      </c>
      <c r="F110" s="125">
        <f t="shared" si="45"/>
        <v>1395659</v>
      </c>
      <c r="G110" s="125">
        <v>1155503</v>
      </c>
      <c r="H110" s="125">
        <v>240156</v>
      </c>
      <c r="I110" s="125">
        <v>489700</v>
      </c>
      <c r="J110" s="125">
        <v>3288</v>
      </c>
      <c r="K110" s="125"/>
      <c r="L110" s="125"/>
      <c r="M110" s="125"/>
      <c r="N110" s="125">
        <f t="shared" si="46"/>
        <v>38902</v>
      </c>
      <c r="O110" s="125">
        <v>38902</v>
      </c>
      <c r="P110" s="125"/>
      <c r="Q110" s="125"/>
      <c r="R110" s="125"/>
      <c r="S110" s="119">
        <f t="shared" si="29"/>
        <v>0.9343571979788344</v>
      </c>
    </row>
    <row r="111" spans="1:19" s="134" customFormat="1" ht="12.75">
      <c r="A111" s="334"/>
      <c r="B111" s="146">
        <v>85218</v>
      </c>
      <c r="C111" s="147">
        <v>402399</v>
      </c>
      <c r="D111" s="125">
        <f t="shared" si="43"/>
        <v>371101</v>
      </c>
      <c r="E111" s="125">
        <f t="shared" si="44"/>
        <v>371101</v>
      </c>
      <c r="F111" s="125">
        <f t="shared" si="45"/>
        <v>0</v>
      </c>
      <c r="G111" s="125"/>
      <c r="H111" s="125"/>
      <c r="I111" s="125"/>
      <c r="J111" s="125"/>
      <c r="K111" s="125">
        <v>371101</v>
      </c>
      <c r="L111" s="125"/>
      <c r="M111" s="125"/>
      <c r="N111" s="125">
        <f t="shared" si="46"/>
        <v>0</v>
      </c>
      <c r="O111" s="125"/>
      <c r="P111" s="125"/>
      <c r="Q111" s="125"/>
      <c r="R111" s="125"/>
      <c r="S111" s="119">
        <f t="shared" si="29"/>
        <v>0.9222214766935305</v>
      </c>
    </row>
    <row r="112" spans="1:19" s="134" customFormat="1" ht="12.75">
      <c r="A112" s="334"/>
      <c r="B112" s="146">
        <v>85219</v>
      </c>
      <c r="C112" s="147">
        <v>1142746</v>
      </c>
      <c r="D112" s="125">
        <f t="shared" si="43"/>
        <v>1107016</v>
      </c>
      <c r="E112" s="125">
        <f t="shared" si="44"/>
        <v>1107016</v>
      </c>
      <c r="F112" s="125">
        <f t="shared" si="45"/>
        <v>0</v>
      </c>
      <c r="G112" s="125"/>
      <c r="H112" s="125"/>
      <c r="I112" s="125"/>
      <c r="J112" s="125"/>
      <c r="K112" s="125">
        <v>1107016</v>
      </c>
      <c r="L112" s="125"/>
      <c r="M112" s="125"/>
      <c r="N112" s="125">
        <f t="shared" si="46"/>
        <v>0</v>
      </c>
      <c r="O112" s="125"/>
      <c r="P112" s="125"/>
      <c r="Q112" s="125"/>
      <c r="R112" s="125"/>
      <c r="S112" s="119">
        <f t="shared" si="29"/>
        <v>0.9687332093046048</v>
      </c>
    </row>
    <row r="113" spans="1:19" s="134" customFormat="1" ht="12.75">
      <c r="A113" s="335"/>
      <c r="B113" s="146">
        <v>85295</v>
      </c>
      <c r="C113" s="147">
        <v>6011864</v>
      </c>
      <c r="D113" s="125">
        <f t="shared" si="43"/>
        <v>5321024</v>
      </c>
      <c r="E113" s="125">
        <f t="shared" si="44"/>
        <v>5317427</v>
      </c>
      <c r="F113" s="125">
        <f t="shared" si="45"/>
        <v>0</v>
      </c>
      <c r="G113" s="125"/>
      <c r="H113" s="125"/>
      <c r="I113" s="125"/>
      <c r="J113" s="125"/>
      <c r="K113" s="125">
        <v>5317427</v>
      </c>
      <c r="L113" s="125"/>
      <c r="M113" s="125"/>
      <c r="N113" s="125">
        <f t="shared" si="46"/>
        <v>3597</v>
      </c>
      <c r="O113" s="125">
        <v>3597</v>
      </c>
      <c r="P113" s="125">
        <v>3597</v>
      </c>
      <c r="Q113" s="125"/>
      <c r="R113" s="125"/>
      <c r="S113" s="119">
        <f t="shared" si="29"/>
        <v>0.8850872208686025</v>
      </c>
    </row>
    <row r="114" spans="1:19" s="115" customFormat="1" ht="12.75">
      <c r="A114" s="111" t="s">
        <v>189</v>
      </c>
      <c r="B114" s="145"/>
      <c r="C114" s="113">
        <f aca="true" t="shared" si="47" ref="C114:R114">SUM(C115:C118)</f>
        <v>27573492</v>
      </c>
      <c r="D114" s="113">
        <f t="shared" si="47"/>
        <v>25502826</v>
      </c>
      <c r="E114" s="113">
        <f t="shared" si="47"/>
        <v>25160444</v>
      </c>
      <c r="F114" s="113">
        <f t="shared" si="47"/>
        <v>6450891</v>
      </c>
      <c r="G114" s="113">
        <f t="shared" si="47"/>
        <v>5276077</v>
      </c>
      <c r="H114" s="113">
        <f t="shared" si="47"/>
        <v>1174814</v>
      </c>
      <c r="I114" s="113">
        <f t="shared" si="47"/>
        <v>809884</v>
      </c>
      <c r="J114" s="113">
        <f t="shared" si="47"/>
        <v>19937</v>
      </c>
      <c r="K114" s="113">
        <f t="shared" si="47"/>
        <v>17879732</v>
      </c>
      <c r="L114" s="113">
        <f t="shared" si="47"/>
        <v>0</v>
      </c>
      <c r="M114" s="113">
        <f t="shared" si="47"/>
        <v>0</v>
      </c>
      <c r="N114" s="113">
        <f t="shared" si="47"/>
        <v>342382</v>
      </c>
      <c r="O114" s="113">
        <f t="shared" si="47"/>
        <v>342382</v>
      </c>
      <c r="P114" s="113">
        <f t="shared" si="47"/>
        <v>47719</v>
      </c>
      <c r="Q114" s="113">
        <f t="shared" si="47"/>
        <v>0</v>
      </c>
      <c r="R114" s="113">
        <f t="shared" si="47"/>
        <v>0</v>
      </c>
      <c r="S114" s="114">
        <f t="shared" si="29"/>
        <v>0.9249037445094006</v>
      </c>
    </row>
    <row r="115" spans="1:19" s="134" customFormat="1" ht="12.75">
      <c r="A115" s="338"/>
      <c r="B115" s="146">
        <v>85311</v>
      </c>
      <c r="C115" s="147">
        <v>820110</v>
      </c>
      <c r="D115" s="125">
        <f>SUM(E115,N115)</f>
        <v>810598</v>
      </c>
      <c r="E115" s="125">
        <f>SUM(F115,M115,L115,K115,J115,I115)</f>
        <v>810598</v>
      </c>
      <c r="F115" s="125">
        <f>SUM(G115:H115)</f>
        <v>714</v>
      </c>
      <c r="G115" s="125"/>
      <c r="H115" s="125">
        <v>714</v>
      </c>
      <c r="I115" s="125">
        <v>809884</v>
      </c>
      <c r="J115" s="125"/>
      <c r="K115" s="125"/>
      <c r="L115" s="125"/>
      <c r="M115" s="125"/>
      <c r="N115" s="125">
        <f>SUM(O115,Q115,R115)</f>
        <v>0</v>
      </c>
      <c r="O115" s="125"/>
      <c r="P115" s="125"/>
      <c r="Q115" s="125"/>
      <c r="R115" s="125"/>
      <c r="S115" s="119">
        <f t="shared" si="29"/>
        <v>0.9884015558888442</v>
      </c>
    </row>
    <row r="116" spans="1:19" s="134" customFormat="1" ht="12.75">
      <c r="A116" s="338"/>
      <c r="B116" s="146">
        <v>85332</v>
      </c>
      <c r="C116" s="147">
        <v>19910625</v>
      </c>
      <c r="D116" s="125">
        <f>SUM(E116,N116)</f>
        <v>19002509</v>
      </c>
      <c r="E116" s="125">
        <f>SUM(F116,M116,L116,K116,J116,I116)</f>
        <v>18680253</v>
      </c>
      <c r="F116" s="125">
        <f>SUM(G116:H116)</f>
        <v>6450177</v>
      </c>
      <c r="G116" s="125">
        <v>5276077</v>
      </c>
      <c r="H116" s="125">
        <v>1174100</v>
      </c>
      <c r="I116" s="125"/>
      <c r="J116" s="125">
        <v>19937</v>
      </c>
      <c r="K116" s="125">
        <f>12172478+37661</f>
        <v>12210139</v>
      </c>
      <c r="L116" s="125"/>
      <c r="M116" s="125"/>
      <c r="N116" s="125">
        <f>SUM(O116,Q116,R116)</f>
        <v>322256</v>
      </c>
      <c r="O116" s="125">
        <v>322256</v>
      </c>
      <c r="P116" s="125">
        <v>27593</v>
      </c>
      <c r="Q116" s="125"/>
      <c r="R116" s="125"/>
      <c r="S116" s="119">
        <f t="shared" si="29"/>
        <v>0.9543903820196503</v>
      </c>
    </row>
    <row r="117" spans="1:19" s="134" customFormat="1" ht="12.75">
      <c r="A117" s="338"/>
      <c r="B117" s="146">
        <v>85333</v>
      </c>
      <c r="C117" s="147">
        <v>1228</v>
      </c>
      <c r="D117" s="125">
        <f>SUM(E117,N117)</f>
        <v>1227</v>
      </c>
      <c r="E117" s="125">
        <f>SUM(F117,M117,L117,K117,J117,I117)</f>
        <v>1227</v>
      </c>
      <c r="F117" s="125">
        <f>SUM(G117:H117)</f>
        <v>0</v>
      </c>
      <c r="G117" s="125"/>
      <c r="H117" s="125"/>
      <c r="I117" s="125"/>
      <c r="J117" s="125"/>
      <c r="K117" s="125">
        <v>1227</v>
      </c>
      <c r="L117" s="125"/>
      <c r="M117" s="125"/>
      <c r="N117" s="125">
        <f>SUM(O117,Q117,R117)</f>
        <v>0</v>
      </c>
      <c r="O117" s="125"/>
      <c r="P117" s="125"/>
      <c r="Q117" s="125"/>
      <c r="R117" s="125"/>
      <c r="S117" s="119">
        <f t="shared" si="29"/>
        <v>0.999185667752443</v>
      </c>
    </row>
    <row r="118" spans="1:19" s="134" customFormat="1" ht="12.75">
      <c r="A118" s="338"/>
      <c r="B118" s="146">
        <v>85395</v>
      </c>
      <c r="C118" s="147">
        <v>6841529</v>
      </c>
      <c r="D118" s="125">
        <f>SUM(E118,N118)</f>
        <v>5688492</v>
      </c>
      <c r="E118" s="125">
        <f>SUM(F118,M118,L118,K118,J118,I118)</f>
        <v>5668366</v>
      </c>
      <c r="F118" s="125">
        <f>SUM(G118:H118)</f>
        <v>0</v>
      </c>
      <c r="G118" s="125"/>
      <c r="H118" s="125"/>
      <c r="I118" s="125"/>
      <c r="J118" s="125"/>
      <c r="K118" s="125">
        <v>5668366</v>
      </c>
      <c r="L118" s="125"/>
      <c r="M118" s="125"/>
      <c r="N118" s="125">
        <f>SUM(O118,Q118,R118)</f>
        <v>20126</v>
      </c>
      <c r="O118" s="125">
        <v>20126</v>
      </c>
      <c r="P118" s="125">
        <v>20126</v>
      </c>
      <c r="Q118" s="125"/>
      <c r="R118" s="125"/>
      <c r="S118" s="119">
        <f t="shared" si="29"/>
        <v>0.8314650131571466</v>
      </c>
    </row>
    <row r="119" spans="1:19" s="115" customFormat="1" ht="12.75">
      <c r="A119" s="111" t="s">
        <v>36</v>
      </c>
      <c r="B119" s="145"/>
      <c r="C119" s="113">
        <f aca="true" t="shared" si="48" ref="C119:R119">SUM(C120:C123)</f>
        <v>12572029</v>
      </c>
      <c r="D119" s="113">
        <f t="shared" si="48"/>
        <v>11659412</v>
      </c>
      <c r="E119" s="113">
        <f t="shared" si="48"/>
        <v>11621980</v>
      </c>
      <c r="F119" s="113">
        <f t="shared" si="48"/>
        <v>980535</v>
      </c>
      <c r="G119" s="113">
        <f t="shared" si="48"/>
        <v>839671</v>
      </c>
      <c r="H119" s="113">
        <f t="shared" si="48"/>
        <v>140864</v>
      </c>
      <c r="I119" s="113">
        <f t="shared" si="48"/>
        <v>400000</v>
      </c>
      <c r="J119" s="113">
        <f t="shared" si="48"/>
        <v>4749</v>
      </c>
      <c r="K119" s="113">
        <f t="shared" si="48"/>
        <v>10236696</v>
      </c>
      <c r="L119" s="113">
        <f t="shared" si="48"/>
        <v>0</v>
      </c>
      <c r="M119" s="113">
        <f t="shared" si="48"/>
        <v>0</v>
      </c>
      <c r="N119" s="113">
        <f t="shared" si="48"/>
        <v>37432</v>
      </c>
      <c r="O119" s="113">
        <f t="shared" si="48"/>
        <v>37432</v>
      </c>
      <c r="P119" s="113">
        <f t="shared" si="48"/>
        <v>37432</v>
      </c>
      <c r="Q119" s="113">
        <f t="shared" si="48"/>
        <v>0</v>
      </c>
      <c r="R119" s="113">
        <f t="shared" si="48"/>
        <v>0</v>
      </c>
      <c r="S119" s="114">
        <f t="shared" si="29"/>
        <v>0.9274089329574406</v>
      </c>
    </row>
    <row r="120" spans="1:19" s="134" customFormat="1" ht="12.75">
      <c r="A120" s="333"/>
      <c r="B120" s="146">
        <v>85410</v>
      </c>
      <c r="C120" s="147">
        <v>990274</v>
      </c>
      <c r="D120" s="125">
        <f>SUM(E120,N120)</f>
        <v>985284</v>
      </c>
      <c r="E120" s="125">
        <f>SUM(F120,M120,L120,K120,J120,I120)</f>
        <v>985284</v>
      </c>
      <c r="F120" s="125">
        <f>SUM(G120:H120)</f>
        <v>980535</v>
      </c>
      <c r="G120" s="125">
        <v>839671</v>
      </c>
      <c r="H120" s="125">
        <v>140864</v>
      </c>
      <c r="I120" s="125"/>
      <c r="J120" s="125">
        <v>4749</v>
      </c>
      <c r="K120" s="125"/>
      <c r="L120" s="125"/>
      <c r="M120" s="125"/>
      <c r="N120" s="125">
        <f>SUM(O120,Q120,R120)</f>
        <v>0</v>
      </c>
      <c r="O120" s="125"/>
      <c r="P120" s="125"/>
      <c r="Q120" s="125"/>
      <c r="R120" s="125"/>
      <c r="S120" s="119">
        <f t="shared" si="29"/>
        <v>0.9949609905945224</v>
      </c>
    </row>
    <row r="121" spans="1:19" s="134" customFormat="1" ht="12.75">
      <c r="A121" s="334"/>
      <c r="B121" s="146">
        <v>85415</v>
      </c>
      <c r="C121" s="147">
        <v>7104664</v>
      </c>
      <c r="D121" s="125">
        <f>SUM(E121,N121)</f>
        <v>6806180</v>
      </c>
      <c r="E121" s="125">
        <f>SUM(F121,M121,L121,K121,J121,I121)</f>
        <v>6806180</v>
      </c>
      <c r="F121" s="125">
        <f>SUM(G121:H121)</f>
        <v>0</v>
      </c>
      <c r="G121" s="125"/>
      <c r="H121" s="125"/>
      <c r="I121" s="125"/>
      <c r="J121" s="125"/>
      <c r="K121" s="125">
        <f>6806095+85</f>
        <v>6806180</v>
      </c>
      <c r="L121" s="125"/>
      <c r="M121" s="125"/>
      <c r="N121" s="125">
        <f>SUM(O121,Q121,R121)</f>
        <v>0</v>
      </c>
      <c r="O121" s="125"/>
      <c r="P121" s="125"/>
      <c r="Q121" s="125"/>
      <c r="R121" s="125"/>
      <c r="S121" s="119">
        <f t="shared" si="29"/>
        <v>0.9579875980060423</v>
      </c>
    </row>
    <row r="122" spans="1:19" ht="12.75">
      <c r="A122" s="334"/>
      <c r="B122" s="121" t="s">
        <v>190</v>
      </c>
      <c r="C122" s="122">
        <v>400000</v>
      </c>
      <c r="D122" s="125">
        <f>SUM(E122,N122)</f>
        <v>400000</v>
      </c>
      <c r="E122" s="125">
        <f>SUM(F122,M122,L122,K122,J122,I122)</f>
        <v>400000</v>
      </c>
      <c r="F122" s="125">
        <f>SUM(G122:H122)</f>
        <v>0</v>
      </c>
      <c r="G122" s="118"/>
      <c r="H122" s="118"/>
      <c r="I122" s="118">
        <v>400000</v>
      </c>
      <c r="J122" s="118"/>
      <c r="K122" s="118"/>
      <c r="L122" s="118"/>
      <c r="M122" s="118"/>
      <c r="N122" s="125">
        <f>SUM(O122,Q122,R122)</f>
        <v>0</v>
      </c>
      <c r="O122" s="118"/>
      <c r="P122" s="118"/>
      <c r="Q122" s="118"/>
      <c r="R122" s="118"/>
      <c r="S122" s="119">
        <f t="shared" si="29"/>
        <v>1</v>
      </c>
    </row>
    <row r="123" spans="1:19" ht="12.75">
      <c r="A123" s="335"/>
      <c r="B123" s="121" t="s">
        <v>191</v>
      </c>
      <c r="C123" s="122">
        <v>4077091</v>
      </c>
      <c r="D123" s="125">
        <f>SUM(E123,N123)</f>
        <v>3467948</v>
      </c>
      <c r="E123" s="125">
        <f>SUM(F123,M123,L123,K123,J123,I123)</f>
        <v>3430516</v>
      </c>
      <c r="F123" s="125">
        <f>SUM(G123:H123)</f>
        <v>0</v>
      </c>
      <c r="G123" s="118"/>
      <c r="H123" s="118"/>
      <c r="I123" s="118"/>
      <c r="J123" s="118"/>
      <c r="K123" s="118">
        <v>3430516</v>
      </c>
      <c r="L123" s="118"/>
      <c r="M123" s="118"/>
      <c r="N123" s="125">
        <f>SUM(O123,Q123,R123)</f>
        <v>37432</v>
      </c>
      <c r="O123" s="118">
        <v>37432</v>
      </c>
      <c r="P123" s="118">
        <v>37432</v>
      </c>
      <c r="Q123" s="118"/>
      <c r="R123" s="118"/>
      <c r="S123" s="119">
        <f t="shared" si="29"/>
        <v>0.8505937198850847</v>
      </c>
    </row>
    <row r="124" spans="1:19" s="115" customFormat="1" ht="12.75">
      <c r="A124" s="111" t="s">
        <v>192</v>
      </c>
      <c r="B124" s="112"/>
      <c r="C124" s="113">
        <f aca="true" t="shared" si="49" ref="C124:R124">SUM(C125:C128)</f>
        <v>2387699</v>
      </c>
      <c r="D124" s="113">
        <f t="shared" si="49"/>
        <v>2315642</v>
      </c>
      <c r="E124" s="113">
        <f t="shared" si="49"/>
        <v>197774</v>
      </c>
      <c r="F124" s="113">
        <f t="shared" si="49"/>
        <v>184190</v>
      </c>
      <c r="G124" s="113">
        <f t="shared" si="49"/>
        <v>164426</v>
      </c>
      <c r="H124" s="113">
        <f t="shared" si="49"/>
        <v>19764</v>
      </c>
      <c r="I124" s="113">
        <f t="shared" si="49"/>
        <v>0</v>
      </c>
      <c r="J124" s="113">
        <f t="shared" si="49"/>
        <v>0</v>
      </c>
      <c r="K124" s="113">
        <f t="shared" si="49"/>
        <v>13584</v>
      </c>
      <c r="L124" s="113">
        <f t="shared" si="49"/>
        <v>0</v>
      </c>
      <c r="M124" s="113">
        <f t="shared" si="49"/>
        <v>0</v>
      </c>
      <c r="N124" s="113">
        <f t="shared" si="49"/>
        <v>2117868</v>
      </c>
      <c r="O124" s="113">
        <f t="shared" si="49"/>
        <v>2117868</v>
      </c>
      <c r="P124" s="113">
        <f t="shared" si="49"/>
        <v>138824</v>
      </c>
      <c r="Q124" s="113">
        <f t="shared" si="49"/>
        <v>0</v>
      </c>
      <c r="R124" s="113">
        <f t="shared" si="49"/>
        <v>0</v>
      </c>
      <c r="S124" s="114">
        <f t="shared" si="29"/>
        <v>0.9698215729872149</v>
      </c>
    </row>
    <row r="125" spans="1:19" ht="12.75">
      <c r="A125" s="326"/>
      <c r="B125" s="121" t="s">
        <v>193</v>
      </c>
      <c r="C125" s="122">
        <v>2203509</v>
      </c>
      <c r="D125" s="118">
        <f>SUM(E125,N125)</f>
        <v>2131452</v>
      </c>
      <c r="E125" s="118">
        <f>SUM(F125,M125,L125,K125,J125,I125)</f>
        <v>13584</v>
      </c>
      <c r="F125" s="118">
        <f>SUM(G125:H125)</f>
        <v>0</v>
      </c>
      <c r="G125" s="118"/>
      <c r="H125" s="118"/>
      <c r="I125" s="118"/>
      <c r="J125" s="118"/>
      <c r="K125" s="118">
        <v>13584</v>
      </c>
      <c r="L125" s="118"/>
      <c r="M125" s="118"/>
      <c r="N125" s="118">
        <f>SUM(O125,Q125,R125)</f>
        <v>2117868</v>
      </c>
      <c r="O125" s="118">
        <v>2117868</v>
      </c>
      <c r="P125" s="118">
        <v>138824</v>
      </c>
      <c r="Q125" s="118"/>
      <c r="R125" s="118"/>
      <c r="S125" s="119">
        <f t="shared" si="29"/>
        <v>0.9672989763145964</v>
      </c>
    </row>
    <row r="126" spans="1:19" ht="12.75">
      <c r="A126" s="326"/>
      <c r="B126" s="121" t="s">
        <v>194</v>
      </c>
      <c r="C126" s="122">
        <v>155787</v>
      </c>
      <c r="D126" s="118">
        <f>SUM(E126,N126)</f>
        <v>155787</v>
      </c>
      <c r="E126" s="118">
        <f>SUM(F126,M126,L126,K126,J126,I126)</f>
        <v>155787</v>
      </c>
      <c r="F126" s="118">
        <f>SUM(G126:H126)</f>
        <v>155787</v>
      </c>
      <c r="G126" s="118">
        <v>155787</v>
      </c>
      <c r="H126" s="118"/>
      <c r="I126" s="118"/>
      <c r="J126" s="118"/>
      <c r="K126" s="118"/>
      <c r="L126" s="118"/>
      <c r="M126" s="118"/>
      <c r="N126" s="118">
        <f>SUM(O126,Q126,R126)</f>
        <v>0</v>
      </c>
      <c r="O126" s="118"/>
      <c r="P126" s="118"/>
      <c r="Q126" s="118"/>
      <c r="R126" s="118"/>
      <c r="S126" s="119">
        <f t="shared" si="29"/>
        <v>1</v>
      </c>
    </row>
    <row r="127" spans="1:19" ht="12.75">
      <c r="A127" s="326"/>
      <c r="B127" s="121" t="s">
        <v>195</v>
      </c>
      <c r="C127" s="122">
        <v>8639</v>
      </c>
      <c r="D127" s="118">
        <f>SUM(E127,N127)</f>
        <v>8639</v>
      </c>
      <c r="E127" s="118">
        <f>SUM(F127,M127,L127,K127,J127,I127)</f>
        <v>8639</v>
      </c>
      <c r="F127" s="118">
        <f>SUM(G127:H127)</f>
        <v>8639</v>
      </c>
      <c r="G127" s="118">
        <v>8639</v>
      </c>
      <c r="H127" s="118"/>
      <c r="I127" s="118"/>
      <c r="J127" s="118"/>
      <c r="K127" s="118"/>
      <c r="L127" s="118"/>
      <c r="M127" s="118"/>
      <c r="N127" s="118">
        <f>SUM(O127,Q127,R127)</f>
        <v>0</v>
      </c>
      <c r="O127" s="118"/>
      <c r="P127" s="118"/>
      <c r="Q127" s="118"/>
      <c r="R127" s="118"/>
      <c r="S127" s="119">
        <f t="shared" si="29"/>
        <v>1</v>
      </c>
    </row>
    <row r="128" spans="1:19" ht="12.75">
      <c r="A128" s="326"/>
      <c r="B128" s="121" t="s">
        <v>196</v>
      </c>
      <c r="C128" s="122">
        <v>19764</v>
      </c>
      <c r="D128" s="118">
        <f>SUM(E128,N128)</f>
        <v>19764</v>
      </c>
      <c r="E128" s="118">
        <f>SUM(F128,M128,L128,K128,J128,I128)</f>
        <v>19764</v>
      </c>
      <c r="F128" s="118">
        <f>SUM(G128:H128)</f>
        <v>19764</v>
      </c>
      <c r="G128" s="118"/>
      <c r="H128" s="118">
        <v>19764</v>
      </c>
      <c r="I128" s="118"/>
      <c r="J128" s="118"/>
      <c r="K128" s="118"/>
      <c r="L128" s="118"/>
      <c r="M128" s="118"/>
      <c r="N128" s="118">
        <f>SUM(O128,Q128,R128)</f>
        <v>0</v>
      </c>
      <c r="O128" s="118"/>
      <c r="P128" s="118"/>
      <c r="Q128" s="118"/>
      <c r="R128" s="118"/>
      <c r="S128" s="119">
        <f t="shared" si="29"/>
        <v>1</v>
      </c>
    </row>
    <row r="129" spans="1:19" s="115" customFormat="1" ht="12.75">
      <c r="A129" s="111" t="s">
        <v>197</v>
      </c>
      <c r="B129" s="112"/>
      <c r="C129" s="113">
        <f aca="true" t="shared" si="50" ref="C129:R129">SUM(C130:C140)</f>
        <v>67804913</v>
      </c>
      <c r="D129" s="113">
        <f t="shared" si="50"/>
        <v>65835804</v>
      </c>
      <c r="E129" s="113">
        <f t="shared" si="50"/>
        <v>53965775</v>
      </c>
      <c r="F129" s="113">
        <f t="shared" si="50"/>
        <v>230430</v>
      </c>
      <c r="G129" s="113">
        <f t="shared" si="50"/>
        <v>50000</v>
      </c>
      <c r="H129" s="113">
        <f t="shared" si="50"/>
        <v>180430</v>
      </c>
      <c r="I129" s="113">
        <f t="shared" si="50"/>
        <v>53476345</v>
      </c>
      <c r="J129" s="113">
        <f t="shared" si="50"/>
        <v>259000</v>
      </c>
      <c r="K129" s="113">
        <f t="shared" si="50"/>
        <v>0</v>
      </c>
      <c r="L129" s="113">
        <f t="shared" si="50"/>
        <v>0</v>
      </c>
      <c r="M129" s="113">
        <f t="shared" si="50"/>
        <v>0</v>
      </c>
      <c r="N129" s="113">
        <f t="shared" si="50"/>
        <v>11870029</v>
      </c>
      <c r="O129" s="113">
        <f t="shared" si="50"/>
        <v>11870029</v>
      </c>
      <c r="P129" s="113">
        <f t="shared" si="50"/>
        <v>438934</v>
      </c>
      <c r="Q129" s="113">
        <f t="shared" si="50"/>
        <v>0</v>
      </c>
      <c r="R129" s="113">
        <f t="shared" si="50"/>
        <v>0</v>
      </c>
      <c r="S129" s="114">
        <f t="shared" si="29"/>
        <v>0.9709591987825424</v>
      </c>
    </row>
    <row r="130" spans="1:19" ht="12.75">
      <c r="A130" s="326"/>
      <c r="B130" s="121" t="s">
        <v>198</v>
      </c>
      <c r="C130" s="122">
        <v>1320650</v>
      </c>
      <c r="D130" s="118">
        <f aca="true" t="shared" si="51" ref="D130:D140">SUM(E130,N130)</f>
        <v>1290949</v>
      </c>
      <c r="E130" s="118">
        <f aca="true" t="shared" si="52" ref="E130:E140">SUM(F130,M130,L130,K130,J130,I130)</f>
        <v>1290949</v>
      </c>
      <c r="F130" s="118">
        <f aca="true" t="shared" si="53" ref="F130:F138">SUM(G130:H130)</f>
        <v>0</v>
      </c>
      <c r="G130" s="118"/>
      <c r="H130" s="118"/>
      <c r="I130" s="118">
        <v>1031949</v>
      </c>
      <c r="J130" s="118">
        <v>259000</v>
      </c>
      <c r="K130" s="118"/>
      <c r="L130" s="118"/>
      <c r="M130" s="118"/>
      <c r="N130" s="118">
        <f aca="true" t="shared" si="54" ref="N130:N140">SUM(O130,Q130,R130)</f>
        <v>0</v>
      </c>
      <c r="O130" s="118"/>
      <c r="P130" s="118"/>
      <c r="Q130" s="118"/>
      <c r="R130" s="118"/>
      <c r="S130" s="119">
        <f t="shared" si="29"/>
        <v>0.9775103168894105</v>
      </c>
    </row>
    <row r="131" spans="1:19" ht="12.75">
      <c r="A131" s="326"/>
      <c r="B131" s="121" t="s">
        <v>199</v>
      </c>
      <c r="C131" s="122">
        <v>4931919</v>
      </c>
      <c r="D131" s="118">
        <f t="shared" si="51"/>
        <v>4927342</v>
      </c>
      <c r="E131" s="118">
        <f t="shared" si="52"/>
        <v>4881940</v>
      </c>
      <c r="F131" s="118">
        <f t="shared" si="53"/>
        <v>0</v>
      </c>
      <c r="G131" s="118"/>
      <c r="H131" s="118"/>
      <c r="I131" s="118">
        <v>4881940</v>
      </c>
      <c r="J131" s="118"/>
      <c r="K131" s="118"/>
      <c r="L131" s="118"/>
      <c r="M131" s="118"/>
      <c r="N131" s="118">
        <f t="shared" si="54"/>
        <v>45402</v>
      </c>
      <c r="O131" s="118">
        <v>45402</v>
      </c>
      <c r="P131" s="118"/>
      <c r="Q131" s="118"/>
      <c r="R131" s="118"/>
      <c r="S131" s="119">
        <f t="shared" si="29"/>
        <v>0.9990719636717472</v>
      </c>
    </row>
    <row r="132" spans="1:19" ht="12.75">
      <c r="A132" s="326"/>
      <c r="B132" s="121" t="s">
        <v>200</v>
      </c>
      <c r="C132" s="122">
        <v>12492543</v>
      </c>
      <c r="D132" s="118">
        <f t="shared" si="51"/>
        <v>12490277</v>
      </c>
      <c r="E132" s="118">
        <f t="shared" si="52"/>
        <v>6510000</v>
      </c>
      <c r="F132" s="118">
        <f t="shared" si="53"/>
        <v>0</v>
      </c>
      <c r="G132" s="118"/>
      <c r="H132" s="118"/>
      <c r="I132" s="118">
        <v>6510000</v>
      </c>
      <c r="J132" s="118"/>
      <c r="K132" s="118"/>
      <c r="L132" s="118"/>
      <c r="M132" s="118"/>
      <c r="N132" s="118">
        <f t="shared" si="54"/>
        <v>5980277</v>
      </c>
      <c r="O132" s="118">
        <v>5980277</v>
      </c>
      <c r="P132" s="118"/>
      <c r="Q132" s="118"/>
      <c r="R132" s="118"/>
      <c r="S132" s="119">
        <f t="shared" si="29"/>
        <v>0.99981861179105</v>
      </c>
    </row>
    <row r="133" spans="1:19" ht="12.75">
      <c r="A133" s="326"/>
      <c r="B133" s="121" t="s">
        <v>201</v>
      </c>
      <c r="C133" s="122">
        <v>5062796</v>
      </c>
      <c r="D133" s="118">
        <f t="shared" si="51"/>
        <v>5042452</v>
      </c>
      <c r="E133" s="118">
        <f t="shared" si="52"/>
        <v>4722500</v>
      </c>
      <c r="F133" s="118">
        <f t="shared" si="53"/>
        <v>0</v>
      </c>
      <c r="G133" s="118"/>
      <c r="H133" s="118"/>
      <c r="I133" s="118">
        <v>4722500</v>
      </c>
      <c r="J133" s="118"/>
      <c r="K133" s="118"/>
      <c r="L133" s="118"/>
      <c r="M133" s="118"/>
      <c r="N133" s="118">
        <f t="shared" si="54"/>
        <v>319952</v>
      </c>
      <c r="O133" s="118">
        <v>319952</v>
      </c>
      <c r="P133" s="118"/>
      <c r="Q133" s="118"/>
      <c r="R133" s="118"/>
      <c r="S133" s="119">
        <f t="shared" si="29"/>
        <v>0.9959816670472206</v>
      </c>
    </row>
    <row r="134" spans="1:19" ht="12.75">
      <c r="A134" s="326"/>
      <c r="B134" s="121" t="s">
        <v>202</v>
      </c>
      <c r="C134" s="122">
        <v>483656</v>
      </c>
      <c r="D134" s="118">
        <f t="shared" si="51"/>
        <v>483656</v>
      </c>
      <c r="E134" s="118">
        <f t="shared" si="52"/>
        <v>456000</v>
      </c>
      <c r="F134" s="118">
        <f t="shared" si="53"/>
        <v>0</v>
      </c>
      <c r="G134" s="118"/>
      <c r="H134" s="118"/>
      <c r="I134" s="118">
        <v>456000</v>
      </c>
      <c r="J134" s="118"/>
      <c r="K134" s="118"/>
      <c r="L134" s="118"/>
      <c r="M134" s="118"/>
      <c r="N134" s="118">
        <f t="shared" si="54"/>
        <v>27656</v>
      </c>
      <c r="O134" s="118">
        <v>27656</v>
      </c>
      <c r="P134" s="118"/>
      <c r="Q134" s="118"/>
      <c r="R134" s="118"/>
      <c r="S134" s="119">
        <f t="shared" si="29"/>
        <v>1</v>
      </c>
    </row>
    <row r="135" spans="1:19" ht="12.75">
      <c r="A135" s="326"/>
      <c r="B135" s="121" t="s">
        <v>203</v>
      </c>
      <c r="C135" s="122">
        <v>1581526</v>
      </c>
      <c r="D135" s="118">
        <f t="shared" si="51"/>
        <v>1581526</v>
      </c>
      <c r="E135" s="118">
        <f t="shared" si="52"/>
        <v>1406208</v>
      </c>
      <c r="F135" s="118">
        <f t="shared" si="53"/>
        <v>0</v>
      </c>
      <c r="G135" s="118"/>
      <c r="H135" s="118"/>
      <c r="I135" s="118">
        <v>1406208</v>
      </c>
      <c r="J135" s="118"/>
      <c r="K135" s="118"/>
      <c r="L135" s="118"/>
      <c r="M135" s="118"/>
      <c r="N135" s="118">
        <f t="shared" si="54"/>
        <v>175318</v>
      </c>
      <c r="O135" s="118">
        <v>175318</v>
      </c>
      <c r="P135" s="118"/>
      <c r="Q135" s="118"/>
      <c r="R135" s="118"/>
      <c r="S135" s="119">
        <f t="shared" si="29"/>
        <v>1</v>
      </c>
    </row>
    <row r="136" spans="1:19" ht="12.75">
      <c r="A136" s="326"/>
      <c r="B136" s="121" t="s">
        <v>204</v>
      </c>
      <c r="C136" s="122">
        <v>6808310</v>
      </c>
      <c r="D136" s="118">
        <f t="shared" si="51"/>
        <v>6716432</v>
      </c>
      <c r="E136" s="118">
        <f t="shared" si="52"/>
        <v>6654810</v>
      </c>
      <c r="F136" s="118">
        <f t="shared" si="53"/>
        <v>0</v>
      </c>
      <c r="G136" s="118"/>
      <c r="H136" s="118"/>
      <c r="I136" s="118">
        <v>6654810</v>
      </c>
      <c r="J136" s="118"/>
      <c r="K136" s="118"/>
      <c r="L136" s="118"/>
      <c r="M136" s="118"/>
      <c r="N136" s="118">
        <f t="shared" si="54"/>
        <v>61622</v>
      </c>
      <c r="O136" s="118">
        <v>61622</v>
      </c>
      <c r="P136" s="118"/>
      <c r="Q136" s="118"/>
      <c r="R136" s="118"/>
      <c r="S136" s="119">
        <f t="shared" si="29"/>
        <v>0.9865050210698396</v>
      </c>
    </row>
    <row r="137" spans="1:19" ht="12.75">
      <c r="A137" s="326"/>
      <c r="B137" s="121" t="s">
        <v>205</v>
      </c>
      <c r="C137" s="122">
        <v>24262878</v>
      </c>
      <c r="D137" s="118">
        <f t="shared" si="51"/>
        <v>23041860</v>
      </c>
      <c r="E137" s="118">
        <f t="shared" si="52"/>
        <v>18282992</v>
      </c>
      <c r="F137" s="118">
        <f t="shared" si="53"/>
        <v>0</v>
      </c>
      <c r="G137" s="118"/>
      <c r="H137" s="118"/>
      <c r="I137" s="118">
        <v>18282992</v>
      </c>
      <c r="J137" s="118"/>
      <c r="K137" s="118"/>
      <c r="L137" s="118"/>
      <c r="M137" s="118"/>
      <c r="N137" s="118">
        <f t="shared" si="54"/>
        <v>4758868</v>
      </c>
      <c r="O137" s="118">
        <v>4758868</v>
      </c>
      <c r="P137" s="118"/>
      <c r="Q137" s="118"/>
      <c r="R137" s="118"/>
      <c r="S137" s="119">
        <f aca="true" t="shared" si="55" ref="S137:S146">D137/C137</f>
        <v>0.949675467189012</v>
      </c>
    </row>
    <row r="138" spans="1:19" ht="12.75">
      <c r="A138" s="326"/>
      <c r="B138" s="121" t="s">
        <v>206</v>
      </c>
      <c r="C138" s="122">
        <v>5359101</v>
      </c>
      <c r="D138" s="118">
        <f t="shared" si="51"/>
        <v>5344279</v>
      </c>
      <c r="E138" s="118">
        <f t="shared" si="52"/>
        <v>5344279</v>
      </c>
      <c r="F138" s="118">
        <f t="shared" si="53"/>
        <v>159101</v>
      </c>
      <c r="G138" s="118"/>
      <c r="H138" s="118">
        <v>159101</v>
      </c>
      <c r="I138" s="118">
        <v>5185178</v>
      </c>
      <c r="J138" s="118"/>
      <c r="K138" s="118"/>
      <c r="L138" s="118"/>
      <c r="M138" s="118"/>
      <c r="N138" s="118">
        <f t="shared" si="54"/>
        <v>0</v>
      </c>
      <c r="O138" s="118"/>
      <c r="P138" s="118"/>
      <c r="Q138" s="118"/>
      <c r="R138" s="118"/>
      <c r="S138" s="119">
        <f t="shared" si="55"/>
        <v>0.9972342376081361</v>
      </c>
    </row>
    <row r="139" spans="1:19" ht="12.75">
      <c r="A139" s="326"/>
      <c r="B139" s="121" t="s">
        <v>207</v>
      </c>
      <c r="C139" s="122">
        <v>4963000</v>
      </c>
      <c r="D139" s="118">
        <f t="shared" si="51"/>
        <v>4406768</v>
      </c>
      <c r="E139" s="118">
        <f t="shared" si="52"/>
        <v>4344768</v>
      </c>
      <c r="F139" s="118">
        <v>0</v>
      </c>
      <c r="G139" s="118"/>
      <c r="H139" s="118"/>
      <c r="I139" s="118">
        <v>4344768</v>
      </c>
      <c r="J139" s="118"/>
      <c r="K139" s="118"/>
      <c r="L139" s="118"/>
      <c r="M139" s="118"/>
      <c r="N139" s="118">
        <f t="shared" si="54"/>
        <v>62000</v>
      </c>
      <c r="O139" s="118">
        <v>62000</v>
      </c>
      <c r="P139" s="118"/>
      <c r="Q139" s="118"/>
      <c r="R139" s="118"/>
      <c r="S139" s="119">
        <f t="shared" si="55"/>
        <v>0.887924239371348</v>
      </c>
    </row>
    <row r="140" spans="1:19" ht="12.75">
      <c r="A140" s="326"/>
      <c r="B140" s="121" t="s">
        <v>208</v>
      </c>
      <c r="C140" s="122">
        <v>538534</v>
      </c>
      <c r="D140" s="118">
        <f t="shared" si="51"/>
        <v>510263</v>
      </c>
      <c r="E140" s="118">
        <f t="shared" si="52"/>
        <v>71329</v>
      </c>
      <c r="F140" s="118">
        <f>SUM(G140:H140)</f>
        <v>71329</v>
      </c>
      <c r="G140" s="118">
        <v>50000</v>
      </c>
      <c r="H140" s="118">
        <v>21329</v>
      </c>
      <c r="I140" s="118"/>
      <c r="J140" s="118"/>
      <c r="K140" s="118"/>
      <c r="L140" s="118"/>
      <c r="M140" s="118"/>
      <c r="N140" s="118">
        <f t="shared" si="54"/>
        <v>438934</v>
      </c>
      <c r="O140" s="118">
        <v>438934</v>
      </c>
      <c r="P140" s="118">
        <v>438934</v>
      </c>
      <c r="Q140" s="118"/>
      <c r="R140" s="118"/>
      <c r="S140" s="119">
        <f t="shared" si="55"/>
        <v>0.9475037787771988</v>
      </c>
    </row>
    <row r="141" spans="1:19" s="115" customFormat="1" ht="12.75">
      <c r="A141" s="111" t="s">
        <v>209</v>
      </c>
      <c r="B141" s="112"/>
      <c r="C141" s="113">
        <f aca="true" t="shared" si="56" ref="C141:R141">SUM(C142)</f>
        <v>752000</v>
      </c>
      <c r="D141" s="113">
        <f t="shared" si="56"/>
        <v>751370</v>
      </c>
      <c r="E141" s="113">
        <f t="shared" si="56"/>
        <v>751370</v>
      </c>
      <c r="F141" s="113">
        <f t="shared" si="56"/>
        <v>734414</v>
      </c>
      <c r="G141" s="113">
        <f t="shared" si="56"/>
        <v>456357</v>
      </c>
      <c r="H141" s="113">
        <f t="shared" si="56"/>
        <v>278057</v>
      </c>
      <c r="I141" s="113">
        <f t="shared" si="56"/>
        <v>0</v>
      </c>
      <c r="J141" s="113">
        <f t="shared" si="56"/>
        <v>16956</v>
      </c>
      <c r="K141" s="113">
        <f t="shared" si="56"/>
        <v>0</v>
      </c>
      <c r="L141" s="113">
        <f t="shared" si="56"/>
        <v>0</v>
      </c>
      <c r="M141" s="113">
        <f t="shared" si="56"/>
        <v>0</v>
      </c>
      <c r="N141" s="113">
        <f t="shared" si="56"/>
        <v>0</v>
      </c>
      <c r="O141" s="113">
        <f t="shared" si="56"/>
        <v>0</v>
      </c>
      <c r="P141" s="113">
        <f t="shared" si="56"/>
        <v>0</v>
      </c>
      <c r="Q141" s="113">
        <f t="shared" si="56"/>
        <v>0</v>
      </c>
      <c r="R141" s="113">
        <f t="shared" si="56"/>
        <v>0</v>
      </c>
      <c r="S141" s="114">
        <f t="shared" si="55"/>
        <v>0.9991622340425532</v>
      </c>
    </row>
    <row r="142" spans="1:19" ht="12.75">
      <c r="A142" s="123"/>
      <c r="B142" s="121" t="s">
        <v>210</v>
      </c>
      <c r="C142" s="122">
        <v>752000</v>
      </c>
      <c r="D142" s="118">
        <f>SUM(E142,N142)</f>
        <v>751370</v>
      </c>
      <c r="E142" s="118">
        <f>SUM(F142,M142,L142,K142,J142,I142)</f>
        <v>751370</v>
      </c>
      <c r="F142" s="118">
        <f>SUM(G142:H142)</f>
        <v>734414</v>
      </c>
      <c r="G142" s="118">
        <v>456357</v>
      </c>
      <c r="H142" s="118">
        <v>278057</v>
      </c>
      <c r="I142" s="118"/>
      <c r="J142" s="118">
        <v>16956</v>
      </c>
      <c r="K142" s="118"/>
      <c r="L142" s="118"/>
      <c r="M142" s="118"/>
      <c r="N142" s="118">
        <f>SUM(O142,Q142,R142)</f>
        <v>0</v>
      </c>
      <c r="O142" s="118"/>
      <c r="P142" s="118"/>
      <c r="Q142" s="118"/>
      <c r="R142" s="118"/>
      <c r="S142" s="119">
        <f t="shared" si="55"/>
        <v>0.9991622340425532</v>
      </c>
    </row>
    <row r="143" spans="1:19" s="115" customFormat="1" ht="12.75">
      <c r="A143" s="111" t="s">
        <v>211</v>
      </c>
      <c r="B143" s="112"/>
      <c r="C143" s="113">
        <f aca="true" t="shared" si="57" ref="C143:R143">SUM(C144:C145)</f>
        <v>10299000</v>
      </c>
      <c r="D143" s="113">
        <f t="shared" si="57"/>
        <v>9820785</v>
      </c>
      <c r="E143" s="113">
        <f t="shared" si="57"/>
        <v>3598597</v>
      </c>
      <c r="F143" s="113">
        <f t="shared" si="57"/>
        <v>18568</v>
      </c>
      <c r="G143" s="113">
        <f t="shared" si="57"/>
        <v>0</v>
      </c>
      <c r="H143" s="113">
        <f t="shared" si="57"/>
        <v>18568</v>
      </c>
      <c r="I143" s="113">
        <f t="shared" si="57"/>
        <v>2938529</v>
      </c>
      <c r="J143" s="113">
        <f t="shared" si="57"/>
        <v>641500</v>
      </c>
      <c r="K143" s="113">
        <f t="shared" si="57"/>
        <v>0</v>
      </c>
      <c r="L143" s="113">
        <f t="shared" si="57"/>
        <v>0</v>
      </c>
      <c r="M143" s="113">
        <f t="shared" si="57"/>
        <v>0</v>
      </c>
      <c r="N143" s="113">
        <f t="shared" si="57"/>
        <v>6222188</v>
      </c>
      <c r="O143" s="113">
        <f t="shared" si="57"/>
        <v>6222188</v>
      </c>
      <c r="P143" s="113">
        <f t="shared" si="57"/>
        <v>0</v>
      </c>
      <c r="Q143" s="113">
        <f t="shared" si="57"/>
        <v>0</v>
      </c>
      <c r="R143" s="113">
        <f t="shared" si="57"/>
        <v>0</v>
      </c>
      <c r="S143" s="114">
        <f t="shared" si="55"/>
        <v>0.9535668511505971</v>
      </c>
    </row>
    <row r="144" spans="1:19" ht="12.75">
      <c r="A144" s="326"/>
      <c r="B144" s="121" t="s">
        <v>212</v>
      </c>
      <c r="C144" s="122">
        <v>6660000</v>
      </c>
      <c r="D144" s="118">
        <f>SUM(E144,N144)</f>
        <v>6222188</v>
      </c>
      <c r="E144" s="118">
        <f>SUM(F144,M144,L144,K144,J144,I144)</f>
        <v>0</v>
      </c>
      <c r="F144" s="118">
        <f>SUM(G144:H144)</f>
        <v>0</v>
      </c>
      <c r="G144" s="118"/>
      <c r="H144" s="118"/>
      <c r="I144" s="118"/>
      <c r="J144" s="118"/>
      <c r="K144" s="118"/>
      <c r="L144" s="118"/>
      <c r="M144" s="118"/>
      <c r="N144" s="118">
        <f>SUM(O144,Q144,R144)</f>
        <v>6222188</v>
      </c>
      <c r="O144" s="118">
        <v>6222188</v>
      </c>
      <c r="P144" s="118"/>
      <c r="Q144" s="118"/>
      <c r="R144" s="118"/>
      <c r="S144" s="119">
        <f t="shared" si="55"/>
        <v>0.9342624624624625</v>
      </c>
    </row>
    <row r="145" spans="1:19" ht="12.75">
      <c r="A145" s="326"/>
      <c r="B145" s="121" t="s">
        <v>213</v>
      </c>
      <c r="C145" s="122">
        <v>3639000</v>
      </c>
      <c r="D145" s="118">
        <f>SUM(E145,N145)</f>
        <v>3598597</v>
      </c>
      <c r="E145" s="118">
        <f>SUM(F145,M145,L145,K145,J145,I145)</f>
        <v>3598597</v>
      </c>
      <c r="F145" s="118">
        <f>SUM(G145:H145)</f>
        <v>18568</v>
      </c>
      <c r="G145" s="118"/>
      <c r="H145" s="118">
        <v>18568</v>
      </c>
      <c r="I145" s="118">
        <v>2938529</v>
      </c>
      <c r="J145" s="118">
        <v>641500</v>
      </c>
      <c r="K145" s="118"/>
      <c r="L145" s="118"/>
      <c r="M145" s="118"/>
      <c r="N145" s="118">
        <f>SUM(O145,Q145,R145)</f>
        <v>0</v>
      </c>
      <c r="O145" s="118"/>
      <c r="P145" s="118"/>
      <c r="Q145" s="118"/>
      <c r="R145" s="118"/>
      <c r="S145" s="119">
        <f t="shared" si="55"/>
        <v>0.9888972245122286</v>
      </c>
    </row>
    <row r="146" spans="1:19" s="115" customFormat="1" ht="18.75" customHeight="1" thickBot="1">
      <c r="A146" s="336" t="s">
        <v>19</v>
      </c>
      <c r="B146" s="337"/>
      <c r="C146" s="148">
        <f>C8+C17+C19+C23+C28+C38+C40+C42+C48+C50+C52+C67+C69+C73+C76+C82+C94+C97+C107+C114+C119+C124+C129+C141+C143+C26+C65</f>
        <v>1033476850</v>
      </c>
      <c r="D146" s="148">
        <f aca="true" t="shared" si="58" ref="D146:R146">D8+D17+D19+D23+D28+D38+D40+D42+D48+D50+D52+D67+D69+D73+D76+D82+D94+D97+D107+D114+D119+D124+D129+D141+D143+D26+D65</f>
        <v>979695587</v>
      </c>
      <c r="E146" s="148">
        <f t="shared" si="58"/>
        <v>542213427</v>
      </c>
      <c r="F146" s="148">
        <f t="shared" si="58"/>
        <v>301940114</v>
      </c>
      <c r="G146" s="148">
        <f t="shared" si="58"/>
        <v>99671026</v>
      </c>
      <c r="H146" s="148">
        <f t="shared" si="58"/>
        <v>202269088</v>
      </c>
      <c r="I146" s="148">
        <f t="shared" si="58"/>
        <v>152227110</v>
      </c>
      <c r="J146" s="148">
        <f t="shared" si="58"/>
        <v>2660162</v>
      </c>
      <c r="K146" s="148">
        <f t="shared" si="58"/>
        <v>78215565</v>
      </c>
      <c r="L146" s="148">
        <f t="shared" si="58"/>
        <v>0</v>
      </c>
      <c r="M146" s="148">
        <f t="shared" si="58"/>
        <v>7170476</v>
      </c>
      <c r="N146" s="148">
        <f t="shared" si="58"/>
        <v>437482160</v>
      </c>
      <c r="O146" s="148">
        <f t="shared" si="58"/>
        <v>427482160</v>
      </c>
      <c r="P146" s="148">
        <f t="shared" si="58"/>
        <v>196888469</v>
      </c>
      <c r="Q146" s="148">
        <f t="shared" si="58"/>
        <v>0</v>
      </c>
      <c r="R146" s="148">
        <f t="shared" si="58"/>
        <v>10000000</v>
      </c>
      <c r="S146" s="149">
        <f t="shared" si="55"/>
        <v>0.9479608440189057</v>
      </c>
    </row>
    <row r="148" spans="3:16" ht="12.75">
      <c r="C148" s="150"/>
      <c r="D148" s="151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</row>
    <row r="149" spans="3:19" ht="12.75">
      <c r="C149" s="150"/>
      <c r="D149" s="151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</row>
    <row r="150" spans="3:4" ht="12.75">
      <c r="C150" s="150"/>
      <c r="D150" s="150"/>
    </row>
    <row r="151" spans="3:9" ht="12.75">
      <c r="C151" s="150"/>
      <c r="D151" s="150"/>
      <c r="I151" s="152"/>
    </row>
    <row r="152" spans="3:4" ht="12.75">
      <c r="C152" s="150"/>
      <c r="D152" s="150"/>
    </row>
    <row r="153" spans="3:4" ht="12.75">
      <c r="C153" s="150"/>
      <c r="D153" s="150"/>
    </row>
    <row r="154" spans="3:4" ht="12.75">
      <c r="C154" s="150"/>
      <c r="D154" s="150"/>
    </row>
    <row r="155" spans="3:4" ht="12.75">
      <c r="C155" s="150"/>
      <c r="D155" s="150"/>
    </row>
    <row r="156" spans="3:4" ht="12.75">
      <c r="C156" s="150"/>
      <c r="D156" s="150"/>
    </row>
    <row r="157" spans="3:4" ht="12.75">
      <c r="C157" s="150"/>
      <c r="D157" s="150"/>
    </row>
    <row r="158" spans="3:4" ht="12.75">
      <c r="C158" s="150"/>
      <c r="D158" s="150"/>
    </row>
    <row r="159" spans="3:4" ht="12.75">
      <c r="C159" s="150"/>
      <c r="D159" s="150"/>
    </row>
    <row r="160" spans="3:4" ht="12.75">
      <c r="C160" s="150"/>
      <c r="D160" s="150"/>
    </row>
    <row r="161" spans="3:4" ht="12.75">
      <c r="C161" s="150"/>
      <c r="D161" s="150"/>
    </row>
  </sheetData>
  <sheetProtection/>
  <mergeCells count="42">
    <mergeCell ref="A115:A118"/>
    <mergeCell ref="A120:A123"/>
    <mergeCell ref="A70:A72"/>
    <mergeCell ref="A74:A75"/>
    <mergeCell ref="A125:A128"/>
    <mergeCell ref="A130:A140"/>
    <mergeCell ref="A144:A145"/>
    <mergeCell ref="A146:B146"/>
    <mergeCell ref="A83:A93"/>
    <mergeCell ref="A95:A96"/>
    <mergeCell ref="A98:A106"/>
    <mergeCell ref="A108:A113"/>
    <mergeCell ref="A77:A81"/>
    <mergeCell ref="O5:O6"/>
    <mergeCell ref="Q5:Q6"/>
    <mergeCell ref="R5:R6"/>
    <mergeCell ref="A9:A16"/>
    <mergeCell ref="A20:A22"/>
    <mergeCell ref="A24:A25"/>
    <mergeCell ref="A29:A37"/>
    <mergeCell ref="A43:A47"/>
    <mergeCell ref="A53:A64"/>
    <mergeCell ref="S3:S6"/>
    <mergeCell ref="E4:E6"/>
    <mergeCell ref="F4:M4"/>
    <mergeCell ref="N4:N6"/>
    <mergeCell ref="O4:R4"/>
    <mergeCell ref="F5:F6"/>
    <mergeCell ref="G5:H5"/>
    <mergeCell ref="I5:I6"/>
    <mergeCell ref="J5:J6"/>
    <mergeCell ref="K5:K6"/>
    <mergeCell ref="A1:R1"/>
    <mergeCell ref="A2:P2"/>
    <mergeCell ref="Q2:R2"/>
    <mergeCell ref="A3:A6"/>
    <mergeCell ref="B3:B6"/>
    <mergeCell ref="C3:C6"/>
    <mergeCell ref="D3:D6"/>
    <mergeCell ref="E3:R3"/>
    <mergeCell ref="L5:L6"/>
    <mergeCell ref="M5:M6"/>
  </mergeCells>
  <printOptions horizontalCentered="1"/>
  <pageMargins left="0.2362204724409449" right="0.2362204724409449" top="0.7874015748031497" bottom="0.6299212598425197" header="0.5118110236220472" footer="0.4330708661417323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4"/>
  <sheetViews>
    <sheetView view="pageBreakPreview" zoomScale="110" zoomScaleNormal="90" zoomScaleSheetLayoutView="110" zoomScalePageLayoutView="0" workbookViewId="0" topLeftCell="C6">
      <selection activeCell="G31" sqref="G31"/>
    </sheetView>
  </sheetViews>
  <sheetFormatPr defaultColWidth="8.796875" defaultRowHeight="14.25"/>
  <cols>
    <col min="1" max="1" width="9.09765625" style="1" customWidth="1"/>
    <col min="2" max="2" width="12.3984375" style="1" customWidth="1"/>
    <col min="3" max="3" width="55.3984375" style="1" customWidth="1"/>
    <col min="4" max="4" width="18.69921875" style="1" customWidth="1"/>
    <col min="5" max="5" width="17.09765625" style="1" customWidth="1"/>
    <col min="6" max="6" width="18.69921875" style="1" customWidth="1"/>
    <col min="7" max="7" width="18.59765625" style="1" customWidth="1"/>
    <col min="8" max="16384" width="9" style="2" customWidth="1"/>
  </cols>
  <sheetData>
    <row r="1" spans="6:7" ht="12.75">
      <c r="F1" s="343"/>
      <c r="G1" s="344"/>
    </row>
    <row r="2" spans="1:7" ht="43.5" customHeight="1">
      <c r="A2" s="345" t="s">
        <v>105</v>
      </c>
      <c r="B2" s="346"/>
      <c r="C2" s="346"/>
      <c r="D2" s="346"/>
      <c r="E2" s="346"/>
      <c r="F2" s="346"/>
      <c r="G2" s="346"/>
    </row>
    <row r="3" ht="12.75">
      <c r="A3" s="3"/>
    </row>
    <row r="4" spans="1:12" ht="15.75">
      <c r="A4" s="4" t="s">
        <v>0</v>
      </c>
      <c r="G4" s="5" t="s">
        <v>1</v>
      </c>
      <c r="L4" s="6"/>
    </row>
    <row r="5" spans="1:7" ht="20.25" customHeight="1">
      <c r="A5" s="341" t="s">
        <v>2</v>
      </c>
      <c r="B5" s="341" t="s">
        <v>3</v>
      </c>
      <c r="C5" s="341" t="s">
        <v>4</v>
      </c>
      <c r="D5" s="341" t="s">
        <v>5</v>
      </c>
      <c r="E5" s="341"/>
      <c r="F5" s="341" t="s">
        <v>6</v>
      </c>
      <c r="G5" s="341"/>
    </row>
    <row r="6" spans="1:7" ht="15.75">
      <c r="A6" s="341"/>
      <c r="B6" s="341"/>
      <c r="C6" s="341"/>
      <c r="D6" s="7" t="s">
        <v>7</v>
      </c>
      <c r="E6" s="7" t="s">
        <v>8</v>
      </c>
      <c r="F6" s="7" t="s">
        <v>7</v>
      </c>
      <c r="G6" s="7" t="s">
        <v>8</v>
      </c>
    </row>
    <row r="7" spans="1:7" ht="12.75">
      <c r="A7" s="8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15</v>
      </c>
    </row>
    <row r="8" spans="1:7" ht="15.75" customHeight="1">
      <c r="A8" s="9" t="s">
        <v>16</v>
      </c>
      <c r="B8" s="9" t="s">
        <v>17</v>
      </c>
      <c r="C8" s="10" t="s">
        <v>18</v>
      </c>
      <c r="D8" s="93">
        <v>12045000</v>
      </c>
      <c r="E8" s="93">
        <v>12387266</v>
      </c>
      <c r="F8" s="93">
        <v>12045000</v>
      </c>
      <c r="G8" s="93">
        <v>10920499</v>
      </c>
    </row>
    <row r="9" spans="1:7" ht="21.75" customHeight="1">
      <c r="A9" s="339" t="s">
        <v>19</v>
      </c>
      <c r="B9" s="339"/>
      <c r="C9" s="339"/>
      <c r="D9" s="94">
        <f>SUM(D8)</f>
        <v>12045000</v>
      </c>
      <c r="E9" s="94">
        <f>SUM(E8)</f>
        <v>12387266</v>
      </c>
      <c r="F9" s="94">
        <f>SUM(F8)</f>
        <v>12045000</v>
      </c>
      <c r="G9" s="94">
        <f>SUM(G8)</f>
        <v>10920499</v>
      </c>
    </row>
    <row r="10" spans="1:7" ht="15.75">
      <c r="A10" s="11"/>
      <c r="B10" s="11"/>
      <c r="C10" s="12"/>
      <c r="D10" s="13"/>
      <c r="E10" s="13"/>
      <c r="F10" s="13"/>
      <c r="G10" s="13"/>
    </row>
    <row r="11" spans="1:7" ht="15.75">
      <c r="A11" s="14" t="s">
        <v>20</v>
      </c>
      <c r="B11" s="15"/>
      <c r="C11" s="15"/>
      <c r="D11" s="15"/>
      <c r="E11" s="15"/>
      <c r="F11" s="15"/>
      <c r="G11" s="5" t="s">
        <v>1</v>
      </c>
    </row>
    <row r="12" spans="1:7" ht="18.75" customHeight="1">
      <c r="A12" s="341" t="s">
        <v>2</v>
      </c>
      <c r="B12" s="341" t="s">
        <v>3</v>
      </c>
      <c r="C12" s="341" t="s">
        <v>4</v>
      </c>
      <c r="D12" s="341" t="s">
        <v>5</v>
      </c>
      <c r="E12" s="341"/>
      <c r="F12" s="341" t="s">
        <v>6</v>
      </c>
      <c r="G12" s="341"/>
    </row>
    <row r="13" spans="1:7" ht="15.75">
      <c r="A13" s="341"/>
      <c r="B13" s="341"/>
      <c r="C13" s="341"/>
      <c r="D13" s="7" t="s">
        <v>7</v>
      </c>
      <c r="E13" s="7" t="s">
        <v>8</v>
      </c>
      <c r="F13" s="7" t="s">
        <v>7</v>
      </c>
      <c r="G13" s="7" t="s">
        <v>8</v>
      </c>
    </row>
    <row r="14" spans="1:7" ht="12.75">
      <c r="A14" s="8" t="s">
        <v>9</v>
      </c>
      <c r="B14" s="8" t="s">
        <v>10</v>
      </c>
      <c r="C14" s="8" t="s">
        <v>11</v>
      </c>
      <c r="D14" s="8" t="s">
        <v>12</v>
      </c>
      <c r="E14" s="8" t="s">
        <v>13</v>
      </c>
      <c r="F14" s="8" t="s">
        <v>14</v>
      </c>
      <c r="G14" s="8" t="s">
        <v>15</v>
      </c>
    </row>
    <row r="15" spans="1:7" ht="15" customHeight="1">
      <c r="A15" s="9" t="s">
        <v>16</v>
      </c>
      <c r="B15" s="9" t="s">
        <v>21</v>
      </c>
      <c r="C15" s="10" t="s">
        <v>22</v>
      </c>
      <c r="D15" s="93">
        <v>1427983</v>
      </c>
      <c r="E15" s="93">
        <v>1423354</v>
      </c>
      <c r="F15" s="93">
        <v>1427983</v>
      </c>
      <c r="G15" s="93">
        <v>1412321</v>
      </c>
    </row>
    <row r="16" spans="1:7" ht="21.75" customHeight="1">
      <c r="A16" s="339" t="s">
        <v>19</v>
      </c>
      <c r="B16" s="339"/>
      <c r="C16" s="342"/>
      <c r="D16" s="95">
        <f>SUM(D15)</f>
        <v>1427983</v>
      </c>
      <c r="E16" s="95">
        <f>SUM(E15)</f>
        <v>1423354</v>
      </c>
      <c r="F16" s="95">
        <f>SUM(F15)</f>
        <v>1427983</v>
      </c>
      <c r="G16" s="95">
        <f>SUM(G15)</f>
        <v>1412321</v>
      </c>
    </row>
    <row r="17" spans="1:7" ht="12.75">
      <c r="A17" s="16"/>
      <c r="B17" s="15"/>
      <c r="C17" s="15"/>
      <c r="D17" s="15"/>
      <c r="E17" s="15"/>
      <c r="F17" s="15"/>
      <c r="G17" s="15"/>
    </row>
    <row r="18" spans="1:7" ht="15.75">
      <c r="A18" s="14" t="s">
        <v>23</v>
      </c>
      <c r="B18" s="17"/>
      <c r="C18" s="17"/>
      <c r="D18" s="15"/>
      <c r="E18" s="15"/>
      <c r="F18" s="15"/>
      <c r="G18" s="5" t="s">
        <v>1</v>
      </c>
    </row>
    <row r="19" spans="1:7" ht="16.5" customHeight="1">
      <c r="A19" s="341" t="s">
        <v>2</v>
      </c>
      <c r="B19" s="341" t="s">
        <v>3</v>
      </c>
      <c r="C19" s="341" t="s">
        <v>4</v>
      </c>
      <c r="D19" s="341" t="s">
        <v>5</v>
      </c>
      <c r="E19" s="341"/>
      <c r="F19" s="341" t="s">
        <v>6</v>
      </c>
      <c r="G19" s="341"/>
    </row>
    <row r="20" spans="1:7" ht="15.75">
      <c r="A20" s="341"/>
      <c r="B20" s="341"/>
      <c r="C20" s="341"/>
      <c r="D20" s="7" t="s">
        <v>7</v>
      </c>
      <c r="E20" s="7" t="s">
        <v>8</v>
      </c>
      <c r="F20" s="7" t="s">
        <v>7</v>
      </c>
      <c r="G20" s="7" t="s">
        <v>8</v>
      </c>
    </row>
    <row r="21" spans="1:7" ht="12.75">
      <c r="A21" s="8" t="s">
        <v>9</v>
      </c>
      <c r="B21" s="8" t="s">
        <v>10</v>
      </c>
      <c r="C21" s="8" t="s">
        <v>11</v>
      </c>
      <c r="D21" s="8" t="s">
        <v>12</v>
      </c>
      <c r="E21" s="8" t="s">
        <v>13</v>
      </c>
      <c r="F21" s="8" t="s">
        <v>14</v>
      </c>
      <c r="G21" s="8" t="s">
        <v>15</v>
      </c>
    </row>
    <row r="22" spans="1:7" s="28" customFormat="1" ht="12.75">
      <c r="A22" s="18">
        <v>600</v>
      </c>
      <c r="B22" s="18">
        <v>60013</v>
      </c>
      <c r="C22" s="19" t="s">
        <v>24</v>
      </c>
      <c r="D22" s="93">
        <v>1898521</v>
      </c>
      <c r="E22" s="93">
        <v>1141719</v>
      </c>
      <c r="F22" s="93">
        <v>1898521</v>
      </c>
      <c r="G22" s="93">
        <v>919965</v>
      </c>
    </row>
    <row r="23" spans="1:7" ht="12.75">
      <c r="A23" s="18">
        <v>710</v>
      </c>
      <c r="B23" s="18">
        <v>71003</v>
      </c>
      <c r="C23" s="19" t="s">
        <v>25</v>
      </c>
      <c r="D23" s="93">
        <v>48003</v>
      </c>
      <c r="E23" s="93">
        <v>39176</v>
      </c>
      <c r="F23" s="93">
        <v>48003</v>
      </c>
      <c r="G23" s="93">
        <v>24857</v>
      </c>
    </row>
    <row r="24" spans="1:7" ht="12.75">
      <c r="A24" s="18">
        <v>801</v>
      </c>
      <c r="B24" s="18">
        <v>80102</v>
      </c>
      <c r="C24" s="19" t="s">
        <v>26</v>
      </c>
      <c r="D24" s="93">
        <v>6725</v>
      </c>
      <c r="E24" s="93">
        <v>4006.17</v>
      </c>
      <c r="F24" s="93">
        <v>6725</v>
      </c>
      <c r="G24" s="93">
        <v>4006.17</v>
      </c>
    </row>
    <row r="25" spans="1:7" ht="12.75">
      <c r="A25" s="18">
        <v>801</v>
      </c>
      <c r="B25" s="18">
        <v>80130</v>
      </c>
      <c r="C25" s="19" t="s">
        <v>27</v>
      </c>
      <c r="D25" s="93">
        <v>640774</v>
      </c>
      <c r="E25" s="93">
        <v>510386</v>
      </c>
      <c r="F25" s="93">
        <v>640774</v>
      </c>
      <c r="G25" s="93">
        <v>475358</v>
      </c>
    </row>
    <row r="26" spans="1:7" ht="12.75">
      <c r="A26" s="9" t="s">
        <v>28</v>
      </c>
      <c r="B26" s="9" t="s">
        <v>29</v>
      </c>
      <c r="C26" s="19" t="s">
        <v>30</v>
      </c>
      <c r="D26" s="93">
        <v>338149</v>
      </c>
      <c r="E26" s="93">
        <v>205895</v>
      </c>
      <c r="F26" s="93">
        <v>338149</v>
      </c>
      <c r="G26" s="93">
        <v>146236</v>
      </c>
    </row>
    <row r="27" spans="1:7" ht="12.75">
      <c r="A27" s="9" t="s">
        <v>28</v>
      </c>
      <c r="B27" s="9" t="s">
        <v>31</v>
      </c>
      <c r="C27" s="19" t="s">
        <v>32</v>
      </c>
      <c r="D27" s="93">
        <v>892230</v>
      </c>
      <c r="E27" s="93">
        <v>621887</v>
      </c>
      <c r="F27" s="93">
        <v>892230</v>
      </c>
      <c r="G27" s="93">
        <v>469237</v>
      </c>
    </row>
    <row r="28" spans="1:7" s="28" customFormat="1" ht="12.75">
      <c r="A28" s="18">
        <v>801</v>
      </c>
      <c r="B28" s="18">
        <v>80146</v>
      </c>
      <c r="C28" s="19" t="s">
        <v>33</v>
      </c>
      <c r="D28" s="93">
        <v>4653407</v>
      </c>
      <c r="E28" s="93">
        <v>4439913</v>
      </c>
      <c r="F28" s="93">
        <v>4653407</v>
      </c>
      <c r="G28" s="93">
        <v>3021638</v>
      </c>
    </row>
    <row r="29" spans="1:7" s="28" customFormat="1" ht="12.75">
      <c r="A29" s="9" t="s">
        <v>28</v>
      </c>
      <c r="B29" s="9" t="s">
        <v>34</v>
      </c>
      <c r="C29" s="20" t="s">
        <v>35</v>
      </c>
      <c r="D29" s="93">
        <v>550542</v>
      </c>
      <c r="E29" s="93">
        <v>487548</v>
      </c>
      <c r="F29" s="93">
        <v>550542</v>
      </c>
      <c r="G29" s="93">
        <v>410075</v>
      </c>
    </row>
    <row r="30" spans="1:7" s="28" customFormat="1" ht="12.75">
      <c r="A30" s="9" t="s">
        <v>36</v>
      </c>
      <c r="B30" s="9" t="s">
        <v>37</v>
      </c>
      <c r="C30" s="21" t="s">
        <v>38</v>
      </c>
      <c r="D30" s="93">
        <v>207030</v>
      </c>
      <c r="E30" s="93">
        <v>137401</v>
      </c>
      <c r="F30" s="93">
        <v>207030</v>
      </c>
      <c r="G30" s="93">
        <v>121708</v>
      </c>
    </row>
    <row r="31" spans="1:7" ht="23.25" customHeight="1">
      <c r="A31" s="340" t="s">
        <v>19</v>
      </c>
      <c r="B31" s="340"/>
      <c r="C31" s="340"/>
      <c r="D31" s="98">
        <f>SUM(D22:D30)</f>
        <v>9235381</v>
      </c>
      <c r="E31" s="98">
        <f>SUM(E22:E30)</f>
        <v>7587931.17</v>
      </c>
      <c r="F31" s="98">
        <f>SUM(F22:F30)</f>
        <v>9235381</v>
      </c>
      <c r="G31" s="98">
        <f>SUM(G22:G30)</f>
        <v>5593080.17</v>
      </c>
    </row>
    <row r="32" spans="1:7" ht="12.75">
      <c r="A32" s="16"/>
      <c r="B32" s="15"/>
      <c r="C32" s="15"/>
      <c r="D32" s="15"/>
      <c r="E32" s="15"/>
      <c r="F32" s="15"/>
      <c r="G32" s="15"/>
    </row>
    <row r="33" spans="1:7" ht="15.75" customHeight="1">
      <c r="A33" s="14" t="s">
        <v>39</v>
      </c>
      <c r="B33" s="15"/>
      <c r="C33" s="15"/>
      <c r="D33" s="15"/>
      <c r="E33" s="15"/>
      <c r="F33" s="15"/>
      <c r="G33" s="5" t="s">
        <v>1</v>
      </c>
    </row>
    <row r="34" spans="1:7" ht="18" customHeight="1">
      <c r="A34" s="341" t="s">
        <v>2</v>
      </c>
      <c r="B34" s="341" t="s">
        <v>3</v>
      </c>
      <c r="C34" s="341" t="s">
        <v>4</v>
      </c>
      <c r="D34" s="341" t="s">
        <v>5</v>
      </c>
      <c r="E34" s="341"/>
      <c r="F34" s="341" t="s">
        <v>6</v>
      </c>
      <c r="G34" s="341"/>
    </row>
    <row r="35" spans="1:7" ht="15.75">
      <c r="A35" s="341"/>
      <c r="B35" s="341"/>
      <c r="C35" s="341"/>
      <c r="D35" s="7" t="s">
        <v>7</v>
      </c>
      <c r="E35" s="7" t="s">
        <v>8</v>
      </c>
      <c r="F35" s="7" t="s">
        <v>7</v>
      </c>
      <c r="G35" s="7" t="s">
        <v>8</v>
      </c>
    </row>
    <row r="36" spans="1:7" ht="12.75">
      <c r="A36" s="8" t="s">
        <v>9</v>
      </c>
      <c r="B36" s="8" t="s">
        <v>10</v>
      </c>
      <c r="C36" s="8" t="s">
        <v>11</v>
      </c>
      <c r="D36" s="8" t="s">
        <v>12</v>
      </c>
      <c r="E36" s="8" t="s">
        <v>13</v>
      </c>
      <c r="F36" s="8" t="s">
        <v>14</v>
      </c>
      <c r="G36" s="8" t="s">
        <v>15</v>
      </c>
    </row>
    <row r="37" spans="1:7" ht="12.75">
      <c r="A37" s="9" t="s">
        <v>16</v>
      </c>
      <c r="B37" s="9" t="s">
        <v>40</v>
      </c>
      <c r="C37" s="22" t="s">
        <v>41</v>
      </c>
      <c r="D37" s="96">
        <v>9185850</v>
      </c>
      <c r="E37" s="96">
        <v>8782180</v>
      </c>
      <c r="F37" s="96">
        <v>9185850</v>
      </c>
      <c r="G37" s="96">
        <v>6987887</v>
      </c>
    </row>
    <row r="38" spans="1:7" ht="12.75">
      <c r="A38" s="9" t="s">
        <v>42</v>
      </c>
      <c r="B38" s="9" t="s">
        <v>43</v>
      </c>
      <c r="C38" s="22" t="s">
        <v>44</v>
      </c>
      <c r="D38" s="96">
        <v>8072897</v>
      </c>
      <c r="E38" s="96">
        <v>8661334</v>
      </c>
      <c r="F38" s="96">
        <v>8072897</v>
      </c>
      <c r="G38" s="96">
        <v>3359405</v>
      </c>
    </row>
    <row r="39" spans="1:7" ht="22.5" customHeight="1">
      <c r="A39" s="339" t="s">
        <v>19</v>
      </c>
      <c r="B39" s="339"/>
      <c r="C39" s="339"/>
      <c r="D39" s="97">
        <f>SUM(D37:D38)</f>
        <v>17258747</v>
      </c>
      <c r="E39" s="97">
        <f>SUM(E37:E38)</f>
        <v>17443514</v>
      </c>
      <c r="F39" s="97">
        <f>SUM(F37:F38)</f>
        <v>17258747</v>
      </c>
      <c r="G39" s="97">
        <f>SUM(G37:G38)</f>
        <v>10347292</v>
      </c>
    </row>
    <row r="40" ht="12.75">
      <c r="A40" s="23"/>
    </row>
    <row r="93" spans="3:12" s="1" customFormat="1" ht="12.75">
      <c r="C93" s="24"/>
      <c r="H93" s="2"/>
      <c r="I93" s="2"/>
      <c r="J93" s="2"/>
      <c r="K93" s="2"/>
      <c r="L93" s="2"/>
    </row>
    <row r="162" spans="3:12" s="1" customFormat="1" ht="12.75">
      <c r="C162" s="24"/>
      <c r="H162" s="2"/>
      <c r="I162" s="2"/>
      <c r="J162" s="2"/>
      <c r="K162" s="2"/>
      <c r="L162" s="2"/>
    </row>
    <row r="324" spans="3:12" s="1" customFormat="1" ht="12.75">
      <c r="C324" s="15"/>
      <c r="H324" s="2"/>
      <c r="I324" s="2"/>
      <c r="J324" s="2"/>
      <c r="K324" s="2"/>
      <c r="L324" s="2"/>
    </row>
  </sheetData>
  <sheetProtection/>
  <mergeCells count="26">
    <mergeCell ref="B12:B13"/>
    <mergeCell ref="C12:C13"/>
    <mergeCell ref="D12:E12"/>
    <mergeCell ref="F12:G12"/>
    <mergeCell ref="F1:G1"/>
    <mergeCell ref="A2:G2"/>
    <mergeCell ref="A5:A6"/>
    <mergeCell ref="B5:B6"/>
    <mergeCell ref="C5:C6"/>
    <mergeCell ref="D5:E5"/>
    <mergeCell ref="F5:G5"/>
    <mergeCell ref="A9:C9"/>
    <mergeCell ref="A12:A13"/>
    <mergeCell ref="F34:G34"/>
    <mergeCell ref="A16:C16"/>
    <mergeCell ref="A19:A20"/>
    <mergeCell ref="B19:B20"/>
    <mergeCell ref="C19:C20"/>
    <mergeCell ref="D19:E19"/>
    <mergeCell ref="F19:G19"/>
    <mergeCell ref="A39:C39"/>
    <mergeCell ref="A31:C31"/>
    <mergeCell ref="A34:A35"/>
    <mergeCell ref="B34:B35"/>
    <mergeCell ref="C34:C35"/>
    <mergeCell ref="D34:E34"/>
  </mergeCells>
  <printOptions horizontalCentered="1"/>
  <pageMargins left="0.31496062992125984" right="0.31496062992125984" top="0.5118110236220472" bottom="0.35433070866141736" header="0.5118110236220472" footer="0.35433070866141736"/>
  <pageSetup horizontalDpi="600" verticalDpi="600" orientation="landscape" paperSize="9" scale="8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6"/>
  <sheetViews>
    <sheetView view="pageBreakPreview" zoomScale="120" zoomScaleSheetLayoutView="120" zoomScalePageLayoutView="0" workbookViewId="0" topLeftCell="A21">
      <selection activeCell="D30" sqref="D30"/>
    </sheetView>
  </sheetViews>
  <sheetFormatPr defaultColWidth="8.796875" defaultRowHeight="14.25"/>
  <cols>
    <col min="1" max="1" width="5.69921875" style="2" customWidth="1"/>
    <col min="2" max="2" width="8.69921875" style="2" customWidth="1"/>
    <col min="3" max="3" width="60.69921875" style="2" customWidth="1"/>
    <col min="4" max="4" width="14.59765625" style="2" customWidth="1"/>
    <col min="5" max="5" width="13.8984375" style="2" customWidth="1"/>
    <col min="6" max="6" width="11.09765625" style="2" customWidth="1"/>
    <col min="7" max="7" width="13.09765625" style="2" customWidth="1"/>
    <col min="8" max="8" width="12.59765625" style="2" customWidth="1"/>
    <col min="9" max="9" width="11.09765625" style="2" customWidth="1"/>
    <col min="10" max="10" width="10.59765625" style="2" customWidth="1"/>
    <col min="11" max="16384" width="9" style="2" customWidth="1"/>
  </cols>
  <sheetData>
    <row r="1" spans="1:8" ht="16.5" customHeight="1">
      <c r="A1" s="361" t="s">
        <v>45</v>
      </c>
      <c r="B1" s="361"/>
      <c r="C1" s="361"/>
      <c r="D1" s="361"/>
      <c r="E1" s="361"/>
      <c r="F1" s="361"/>
      <c r="G1" s="25"/>
      <c r="H1" s="25"/>
    </row>
    <row r="2" spans="1:8" ht="18.75" customHeight="1">
      <c r="A2" s="361"/>
      <c r="B2" s="361"/>
      <c r="C2" s="361"/>
      <c r="D2" s="361"/>
      <c r="E2" s="361"/>
      <c r="F2" s="361"/>
      <c r="G2" s="25"/>
      <c r="H2" s="25"/>
    </row>
    <row r="3" ht="7.5" customHeight="1">
      <c r="A3" s="26"/>
    </row>
    <row r="4" spans="1:17" ht="13.5" thickBot="1">
      <c r="A4" s="27" t="s">
        <v>46</v>
      </c>
      <c r="B4" s="28"/>
      <c r="C4" s="28"/>
      <c r="F4" s="2" t="s">
        <v>1</v>
      </c>
      <c r="Q4" s="29"/>
    </row>
    <row r="5" spans="1:6" ht="25.5">
      <c r="A5" s="362" t="s">
        <v>2</v>
      </c>
      <c r="B5" s="364" t="s">
        <v>3</v>
      </c>
      <c r="C5" s="364" t="s">
        <v>4</v>
      </c>
      <c r="D5" s="364" t="s">
        <v>47</v>
      </c>
      <c r="E5" s="364" t="s">
        <v>8</v>
      </c>
      <c r="F5" s="30" t="s">
        <v>48</v>
      </c>
    </row>
    <row r="6" spans="1:6" ht="14.25" customHeight="1" thickBot="1">
      <c r="A6" s="363"/>
      <c r="B6" s="365"/>
      <c r="C6" s="365"/>
      <c r="D6" s="365"/>
      <c r="E6" s="365"/>
      <c r="F6" s="31" t="s">
        <v>49</v>
      </c>
    </row>
    <row r="7" spans="1:6" ht="10.5" customHeight="1">
      <c r="A7" s="255" t="s">
        <v>9</v>
      </c>
      <c r="B7" s="256" t="s">
        <v>10</v>
      </c>
      <c r="C7" s="256" t="s">
        <v>11</v>
      </c>
      <c r="D7" s="256" t="s">
        <v>12</v>
      </c>
      <c r="E7" s="256" t="s">
        <v>13</v>
      </c>
      <c r="F7" s="257" t="s">
        <v>14</v>
      </c>
    </row>
    <row r="8" spans="1:6" ht="15">
      <c r="A8" s="358" t="s">
        <v>16</v>
      </c>
      <c r="B8" s="32" t="s">
        <v>50</v>
      </c>
      <c r="C8" s="33" t="s">
        <v>51</v>
      </c>
      <c r="D8" s="34">
        <v>20000</v>
      </c>
      <c r="E8" s="34">
        <v>20000</v>
      </c>
      <c r="F8" s="35">
        <f aca="true" t="shared" si="0" ref="F8:F28">E8/D8</f>
        <v>1</v>
      </c>
    </row>
    <row r="9" spans="1:6" ht="15">
      <c r="A9" s="359"/>
      <c r="B9" s="32" t="s">
        <v>52</v>
      </c>
      <c r="C9" s="33" t="s">
        <v>53</v>
      </c>
      <c r="D9" s="34">
        <v>10201064</v>
      </c>
      <c r="E9" s="34">
        <v>10201044</v>
      </c>
      <c r="F9" s="35">
        <f t="shared" si="0"/>
        <v>0.9999980394202017</v>
      </c>
    </row>
    <row r="10" spans="1:6" ht="15">
      <c r="A10" s="359"/>
      <c r="B10" s="36" t="s">
        <v>54</v>
      </c>
      <c r="C10" s="33" t="s">
        <v>55</v>
      </c>
      <c r="D10" s="34">
        <v>4276000</v>
      </c>
      <c r="E10" s="34">
        <v>3474666</v>
      </c>
      <c r="F10" s="35">
        <f t="shared" si="0"/>
        <v>0.8125972871842844</v>
      </c>
    </row>
    <row r="11" spans="1:6" ht="15">
      <c r="A11" s="359"/>
      <c r="B11" s="32" t="s">
        <v>56</v>
      </c>
      <c r="C11" s="33" t="s">
        <v>57</v>
      </c>
      <c r="D11" s="34">
        <v>71588000</v>
      </c>
      <c r="E11" s="34">
        <v>71587861</v>
      </c>
      <c r="F11" s="35">
        <f t="shared" si="0"/>
        <v>0.999998058333799</v>
      </c>
    </row>
    <row r="12" spans="1:6" ht="15">
      <c r="A12" s="360"/>
      <c r="B12" s="91" t="s">
        <v>99</v>
      </c>
      <c r="C12" s="33" t="s">
        <v>63</v>
      </c>
      <c r="D12" s="34">
        <v>30293</v>
      </c>
      <c r="E12" s="34">
        <v>30290</v>
      </c>
      <c r="F12" s="35">
        <f t="shared" si="0"/>
        <v>0.9999009672201499</v>
      </c>
    </row>
    <row r="13" spans="1:6" ht="30">
      <c r="A13" s="37">
        <v>50</v>
      </c>
      <c r="B13" s="91" t="s">
        <v>58</v>
      </c>
      <c r="C13" s="33" t="s">
        <v>59</v>
      </c>
      <c r="D13" s="34">
        <v>401000</v>
      </c>
      <c r="E13" s="34">
        <v>192531</v>
      </c>
      <c r="F13" s="35">
        <f t="shared" si="0"/>
        <v>0.4801271820448878</v>
      </c>
    </row>
    <row r="14" spans="1:6" ht="15">
      <c r="A14" s="37">
        <v>600</v>
      </c>
      <c r="B14" s="38">
        <v>60003</v>
      </c>
      <c r="C14" s="33" t="s">
        <v>60</v>
      </c>
      <c r="D14" s="34">
        <v>50402000</v>
      </c>
      <c r="E14" s="34">
        <v>46101860</v>
      </c>
      <c r="F14" s="35">
        <f t="shared" si="0"/>
        <v>0.914683147494147</v>
      </c>
    </row>
    <row r="15" spans="1:8" ht="15">
      <c r="A15" s="351">
        <v>710</v>
      </c>
      <c r="B15" s="32">
        <v>71012</v>
      </c>
      <c r="C15" s="33" t="s">
        <v>61</v>
      </c>
      <c r="D15" s="34">
        <v>249000</v>
      </c>
      <c r="E15" s="34">
        <v>248644</v>
      </c>
      <c r="F15" s="35">
        <f t="shared" si="0"/>
        <v>0.998570281124498</v>
      </c>
      <c r="H15" s="39"/>
    </row>
    <row r="16" spans="1:6" ht="15">
      <c r="A16" s="352"/>
      <c r="B16" s="32">
        <v>71013</v>
      </c>
      <c r="C16" s="33" t="s">
        <v>62</v>
      </c>
      <c r="D16" s="34">
        <v>25000</v>
      </c>
      <c r="E16" s="34">
        <v>25000</v>
      </c>
      <c r="F16" s="35">
        <f t="shared" si="0"/>
        <v>1</v>
      </c>
    </row>
    <row r="17" spans="1:6" ht="15">
      <c r="A17" s="352"/>
      <c r="B17" s="32">
        <v>71078</v>
      </c>
      <c r="C17" s="33" t="s">
        <v>57</v>
      </c>
      <c r="D17" s="34">
        <v>1250000</v>
      </c>
      <c r="E17" s="34">
        <v>1250000</v>
      </c>
      <c r="F17" s="35">
        <f t="shared" si="0"/>
        <v>1</v>
      </c>
    </row>
    <row r="18" spans="1:8" ht="15">
      <c r="A18" s="353"/>
      <c r="B18" s="32">
        <v>71095</v>
      </c>
      <c r="C18" s="33" t="s">
        <v>63</v>
      </c>
      <c r="D18" s="34">
        <v>185000</v>
      </c>
      <c r="E18" s="34">
        <v>184992</v>
      </c>
      <c r="F18" s="35">
        <f t="shared" si="0"/>
        <v>0.9999567567567568</v>
      </c>
      <c r="H18" s="39"/>
    </row>
    <row r="19" spans="1:6" ht="15">
      <c r="A19" s="351">
        <v>750</v>
      </c>
      <c r="B19" s="32">
        <v>75011</v>
      </c>
      <c r="C19" s="33" t="s">
        <v>64</v>
      </c>
      <c r="D19" s="34">
        <v>689000</v>
      </c>
      <c r="E19" s="34">
        <v>689000</v>
      </c>
      <c r="F19" s="35">
        <f t="shared" si="0"/>
        <v>1</v>
      </c>
    </row>
    <row r="20" spans="1:6" ht="15">
      <c r="A20" s="353"/>
      <c r="B20" s="32">
        <v>75046</v>
      </c>
      <c r="C20" s="33" t="s">
        <v>65</v>
      </c>
      <c r="D20" s="34">
        <v>40000</v>
      </c>
      <c r="E20" s="34">
        <v>36988</v>
      </c>
      <c r="F20" s="35">
        <f t="shared" si="0"/>
        <v>0.9247</v>
      </c>
    </row>
    <row r="21" spans="1:6" ht="45">
      <c r="A21" s="40">
        <v>751</v>
      </c>
      <c r="B21" s="32">
        <v>75109</v>
      </c>
      <c r="C21" s="33" t="s">
        <v>100</v>
      </c>
      <c r="D21" s="34">
        <v>431194</v>
      </c>
      <c r="E21" s="34">
        <v>330297</v>
      </c>
      <c r="F21" s="35">
        <f t="shared" si="0"/>
        <v>0.7660055566635899</v>
      </c>
    </row>
    <row r="22" spans="1:6" ht="15">
      <c r="A22" s="40">
        <v>752</v>
      </c>
      <c r="B22" s="32">
        <v>75212</v>
      </c>
      <c r="C22" s="33" t="s">
        <v>66</v>
      </c>
      <c r="D22" s="34">
        <v>3000</v>
      </c>
      <c r="E22" s="34">
        <v>3000</v>
      </c>
      <c r="F22" s="35">
        <f t="shared" si="0"/>
        <v>1</v>
      </c>
    </row>
    <row r="23" spans="1:6" ht="15">
      <c r="A23" s="351">
        <v>851</v>
      </c>
      <c r="B23" s="32">
        <v>85141</v>
      </c>
      <c r="C23" s="33" t="s">
        <v>67</v>
      </c>
      <c r="D23" s="34">
        <v>500000</v>
      </c>
      <c r="E23" s="34">
        <v>500000</v>
      </c>
      <c r="F23" s="35">
        <f t="shared" si="0"/>
        <v>1</v>
      </c>
    </row>
    <row r="24" spans="1:6" ht="30">
      <c r="A24" s="354"/>
      <c r="B24" s="32">
        <v>85156</v>
      </c>
      <c r="C24" s="33" t="s">
        <v>68</v>
      </c>
      <c r="D24" s="34">
        <v>20691</v>
      </c>
      <c r="E24" s="34">
        <v>19984</v>
      </c>
      <c r="F24" s="35">
        <f t="shared" si="0"/>
        <v>0.9658305543473008</v>
      </c>
    </row>
    <row r="25" spans="1:6" ht="45">
      <c r="A25" s="40">
        <v>852</v>
      </c>
      <c r="B25" s="32">
        <v>85212</v>
      </c>
      <c r="C25" s="33" t="s">
        <v>69</v>
      </c>
      <c r="D25" s="34">
        <v>1045800</v>
      </c>
      <c r="E25" s="34">
        <v>1045507</v>
      </c>
      <c r="F25" s="35">
        <f t="shared" si="0"/>
        <v>0.9997198317077836</v>
      </c>
    </row>
    <row r="26" spans="1:6" ht="15.75" thickBot="1">
      <c r="A26" s="41">
        <v>853</v>
      </c>
      <c r="B26" s="32">
        <v>85332</v>
      </c>
      <c r="C26" s="33" t="s">
        <v>70</v>
      </c>
      <c r="D26" s="34">
        <v>38664</v>
      </c>
      <c r="E26" s="34">
        <v>38664</v>
      </c>
      <c r="F26" s="35">
        <f t="shared" si="0"/>
        <v>1</v>
      </c>
    </row>
    <row r="27" spans="1:6" ht="15.75" customHeight="1" hidden="1" thickBot="1">
      <c r="A27" s="42">
        <v>921</v>
      </c>
      <c r="B27" s="43">
        <v>92109</v>
      </c>
      <c r="C27" s="44" t="s">
        <v>71</v>
      </c>
      <c r="D27" s="45"/>
      <c r="E27" s="45"/>
      <c r="F27" s="35" t="e">
        <f t="shared" si="0"/>
        <v>#DIV/0!</v>
      </c>
    </row>
    <row r="28" spans="1:6" ht="21.75" customHeight="1" thickBot="1">
      <c r="A28" s="355" t="s">
        <v>19</v>
      </c>
      <c r="B28" s="356"/>
      <c r="C28" s="357"/>
      <c r="D28" s="46">
        <f>SUM(D8:D27)</f>
        <v>141395706</v>
      </c>
      <c r="E28" s="46">
        <f>SUM(E8:E27)</f>
        <v>135980328</v>
      </c>
      <c r="F28" s="258">
        <f t="shared" si="0"/>
        <v>0.9617005483886477</v>
      </c>
    </row>
    <row r="29" ht="12.75">
      <c r="A29" s="47"/>
    </row>
    <row r="30" ht="15">
      <c r="A30" s="48"/>
    </row>
    <row r="31" spans="1:11" ht="12.75">
      <c r="A31" s="348"/>
      <c r="B31" s="348"/>
      <c r="C31" s="348"/>
      <c r="D31" s="348"/>
      <c r="E31" s="348"/>
      <c r="F31" s="349"/>
      <c r="G31" s="349"/>
      <c r="H31" s="349"/>
      <c r="I31" s="349"/>
      <c r="J31" s="348"/>
      <c r="K31" s="350"/>
    </row>
    <row r="32" spans="1:11" ht="12.75">
      <c r="A32" s="348"/>
      <c r="B32" s="348"/>
      <c r="C32" s="348"/>
      <c r="D32" s="348"/>
      <c r="E32" s="348"/>
      <c r="F32" s="349"/>
      <c r="G32" s="349"/>
      <c r="H32" s="349"/>
      <c r="I32" s="349"/>
      <c r="J32" s="348"/>
      <c r="K32" s="350"/>
    </row>
    <row r="33" spans="1:11" ht="12.75">
      <c r="A33" s="348"/>
      <c r="B33" s="348"/>
      <c r="C33" s="348"/>
      <c r="D33" s="348"/>
      <c r="E33" s="348"/>
      <c r="F33" s="348"/>
      <c r="G33" s="349"/>
      <c r="H33" s="349"/>
      <c r="I33" s="348"/>
      <c r="J33" s="348"/>
      <c r="K33" s="49"/>
    </row>
    <row r="34" spans="1:11" ht="12.75">
      <c r="A34" s="348"/>
      <c r="B34" s="348"/>
      <c r="C34" s="348"/>
      <c r="D34" s="348"/>
      <c r="E34" s="348"/>
      <c r="F34" s="348"/>
      <c r="G34" s="349"/>
      <c r="H34" s="349"/>
      <c r="I34" s="348"/>
      <c r="J34" s="348"/>
      <c r="K34" s="49"/>
    </row>
    <row r="35" spans="1:11" ht="38.25" customHeight="1">
      <c r="A35" s="348"/>
      <c r="B35" s="348"/>
      <c r="C35" s="348"/>
      <c r="D35" s="348"/>
      <c r="E35" s="348"/>
      <c r="F35" s="348"/>
      <c r="G35" s="348"/>
      <c r="H35" s="50"/>
      <c r="I35" s="348"/>
      <c r="J35" s="348"/>
      <c r="K35" s="49"/>
    </row>
    <row r="36" spans="1:11" ht="12.75">
      <c r="A36" s="348"/>
      <c r="B36" s="348"/>
      <c r="C36" s="348"/>
      <c r="D36" s="348"/>
      <c r="E36" s="348"/>
      <c r="F36" s="348"/>
      <c r="G36" s="348"/>
      <c r="H36" s="50"/>
      <c r="I36" s="348"/>
      <c r="J36" s="348"/>
      <c r="K36" s="49"/>
    </row>
    <row r="37" spans="1:11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49"/>
    </row>
    <row r="38" spans="1:11" ht="30.75" customHeight="1">
      <c r="A38" s="52"/>
      <c r="B38" s="52"/>
      <c r="C38" s="53"/>
      <c r="D38" s="54"/>
      <c r="E38" s="54"/>
      <c r="F38" s="54"/>
      <c r="G38" s="54"/>
      <c r="H38" s="54"/>
      <c r="I38" s="54"/>
      <c r="J38" s="54"/>
      <c r="K38" s="49"/>
    </row>
    <row r="39" spans="1:11" ht="15">
      <c r="A39" s="53"/>
      <c r="B39" s="52"/>
      <c r="C39" s="53"/>
      <c r="D39" s="54"/>
      <c r="E39" s="54"/>
      <c r="F39" s="54"/>
      <c r="G39" s="54"/>
      <c r="H39" s="54"/>
      <c r="I39" s="54"/>
      <c r="J39" s="54"/>
      <c r="K39" s="49"/>
    </row>
    <row r="40" spans="1:11" ht="48" customHeight="1">
      <c r="A40" s="53"/>
      <c r="B40" s="52"/>
      <c r="C40" s="53"/>
      <c r="D40" s="54"/>
      <c r="E40" s="54"/>
      <c r="F40" s="54"/>
      <c r="G40" s="54"/>
      <c r="H40" s="54"/>
      <c r="I40" s="54"/>
      <c r="J40" s="54"/>
      <c r="K40" s="49"/>
    </row>
    <row r="41" spans="1:11" ht="31.5" customHeight="1">
      <c r="A41" s="53"/>
      <c r="B41" s="52"/>
      <c r="C41" s="53"/>
      <c r="D41" s="54"/>
      <c r="E41" s="54"/>
      <c r="F41" s="54"/>
      <c r="G41" s="54"/>
      <c r="H41" s="54"/>
      <c r="I41" s="54"/>
      <c r="J41" s="54"/>
      <c r="K41" s="49"/>
    </row>
    <row r="42" spans="1:11" ht="32.25" customHeight="1">
      <c r="A42" s="53"/>
      <c r="B42" s="52"/>
      <c r="C42" s="53"/>
      <c r="D42" s="54"/>
      <c r="E42" s="54"/>
      <c r="F42" s="54"/>
      <c r="G42" s="54"/>
      <c r="H42" s="54"/>
      <c r="I42" s="54"/>
      <c r="J42" s="54"/>
      <c r="K42" s="49"/>
    </row>
    <row r="43" spans="1:11" ht="15">
      <c r="A43" s="53"/>
      <c r="B43" s="52"/>
      <c r="C43" s="53"/>
      <c r="D43" s="54"/>
      <c r="E43" s="54"/>
      <c r="F43" s="54"/>
      <c r="G43" s="54"/>
      <c r="H43" s="54"/>
      <c r="I43" s="54"/>
      <c r="J43" s="54"/>
      <c r="K43" s="49"/>
    </row>
    <row r="44" spans="1:11" ht="15.75" customHeight="1">
      <c r="A44" s="53"/>
      <c r="B44" s="52"/>
      <c r="C44" s="53"/>
      <c r="D44" s="54"/>
      <c r="E44" s="54"/>
      <c r="F44" s="54"/>
      <c r="G44" s="54"/>
      <c r="H44" s="54"/>
      <c r="I44" s="54"/>
      <c r="J44" s="54"/>
      <c r="K44" s="49"/>
    </row>
    <row r="45" spans="1:11" ht="62.25" customHeight="1">
      <c r="A45" s="53"/>
      <c r="B45" s="52"/>
      <c r="C45" s="53"/>
      <c r="D45" s="54"/>
      <c r="E45" s="54"/>
      <c r="F45" s="54"/>
      <c r="G45" s="54"/>
      <c r="H45" s="54"/>
      <c r="I45" s="54"/>
      <c r="J45" s="54"/>
      <c r="K45" s="49"/>
    </row>
    <row r="46" spans="1:11" ht="15.75" customHeight="1">
      <c r="A46" s="53"/>
      <c r="B46" s="52"/>
      <c r="C46" s="53"/>
      <c r="D46" s="54"/>
      <c r="E46" s="54"/>
      <c r="F46" s="54"/>
      <c r="G46" s="54"/>
      <c r="H46" s="54"/>
      <c r="I46" s="54"/>
      <c r="J46" s="54"/>
      <c r="K46" s="49"/>
    </row>
    <row r="47" spans="1:11" ht="78" customHeight="1">
      <c r="A47" s="53"/>
      <c r="B47" s="52"/>
      <c r="C47" s="53"/>
      <c r="D47" s="54"/>
      <c r="E47" s="54"/>
      <c r="F47" s="54"/>
      <c r="G47" s="54"/>
      <c r="H47" s="54"/>
      <c r="I47" s="54"/>
      <c r="J47" s="54"/>
      <c r="K47" s="49"/>
    </row>
    <row r="48" spans="1:11" ht="17.25" customHeight="1">
      <c r="A48" s="53"/>
      <c r="B48" s="52"/>
      <c r="C48" s="53"/>
      <c r="D48" s="54"/>
      <c r="E48" s="54"/>
      <c r="F48" s="54"/>
      <c r="G48" s="54"/>
      <c r="H48" s="54"/>
      <c r="I48" s="54"/>
      <c r="J48" s="54"/>
      <c r="K48" s="49"/>
    </row>
    <row r="49" spans="1:11" ht="30.75" customHeight="1">
      <c r="A49" s="53"/>
      <c r="B49" s="53"/>
      <c r="C49" s="53"/>
      <c r="D49" s="54"/>
      <c r="E49" s="54"/>
      <c r="F49" s="54"/>
      <c r="G49" s="54"/>
      <c r="H49" s="54"/>
      <c r="I49" s="54"/>
      <c r="J49" s="54"/>
      <c r="K49" s="49"/>
    </row>
    <row r="50" spans="1:11" ht="15.75">
      <c r="A50" s="347"/>
      <c r="B50" s="347"/>
      <c r="C50" s="55"/>
      <c r="D50" s="56"/>
      <c r="E50" s="56"/>
      <c r="F50" s="56"/>
      <c r="G50" s="56"/>
      <c r="H50" s="56"/>
      <c r="I50" s="56"/>
      <c r="J50" s="56"/>
      <c r="K50" s="49"/>
    </row>
    <row r="51" ht="12.75">
      <c r="A51" s="47"/>
    </row>
    <row r="95" ht="12.75">
      <c r="C95" s="57"/>
    </row>
    <row r="164" ht="12.75">
      <c r="C164" s="57"/>
    </row>
    <row r="326" ht="12.75">
      <c r="C326" s="58"/>
    </row>
  </sheetData>
  <sheetProtection/>
  <mergeCells count="24">
    <mergeCell ref="A8:A12"/>
    <mergeCell ref="A1:F2"/>
    <mergeCell ref="A5:A6"/>
    <mergeCell ref="B5:B6"/>
    <mergeCell ref="C5:C6"/>
    <mergeCell ref="D5:D6"/>
    <mergeCell ref="E5:E6"/>
    <mergeCell ref="K31:K32"/>
    <mergeCell ref="F33:F36"/>
    <mergeCell ref="G33:H34"/>
    <mergeCell ref="I33:I36"/>
    <mergeCell ref="G35:G36"/>
    <mergeCell ref="A15:A18"/>
    <mergeCell ref="A19:A20"/>
    <mergeCell ref="A23:A24"/>
    <mergeCell ref="A28:C28"/>
    <mergeCell ref="A50:B50"/>
    <mergeCell ref="D31:D36"/>
    <mergeCell ref="E31:E36"/>
    <mergeCell ref="F31:I32"/>
    <mergeCell ref="J31:J36"/>
    <mergeCell ref="A31:A36"/>
    <mergeCell ref="B31:B36"/>
    <mergeCell ref="C31:C36"/>
  </mergeCells>
  <printOptions horizontalCentered="1"/>
  <pageMargins left="0.7480314960629921" right="0.7480314960629921" top="0.8267716535433072" bottom="0.7874015748031497" header="0.5118110236220472" footer="0.5118110236220472"/>
  <pageSetup horizontalDpi="600" verticalDpi="600" orientation="landscape" paperSize="9" scale="98" r:id="rId1"/>
  <headerFooter alignWithMargins="0">
    <oddFooter>&amp;CStrona &amp;P z &amp;N</oddFooter>
  </headerFooter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27"/>
  <sheetViews>
    <sheetView view="pageBreakPreview" zoomScale="90" zoomScaleSheetLayoutView="90" zoomScalePageLayoutView="0" workbookViewId="0" topLeftCell="C21">
      <selection activeCell="M28" sqref="M28"/>
    </sheetView>
  </sheetViews>
  <sheetFormatPr defaultColWidth="8.796875" defaultRowHeight="14.25"/>
  <cols>
    <col min="1" max="1" width="5.69921875" style="2" customWidth="1"/>
    <col min="2" max="2" width="9.59765625" style="2" customWidth="1"/>
    <col min="3" max="3" width="35.5" style="2" customWidth="1"/>
    <col min="4" max="5" width="13" style="2" customWidth="1"/>
    <col min="6" max="6" width="12.09765625" style="2" customWidth="1"/>
    <col min="7" max="9" width="13.59765625" style="2" customWidth="1"/>
    <col min="10" max="10" width="11.5" style="2" customWidth="1"/>
    <col min="11" max="11" width="14.09765625" style="2" customWidth="1"/>
    <col min="12" max="12" width="11.59765625" style="2" customWidth="1"/>
    <col min="13" max="13" width="9.8984375" style="2" customWidth="1"/>
    <col min="14" max="14" width="8" style="2" hidden="1" customWidth="1"/>
    <col min="15" max="16384" width="9" style="2" customWidth="1"/>
  </cols>
  <sheetData>
    <row r="1" spans="1:13" ht="16.5" thickBot="1">
      <c r="A1" s="59" t="s">
        <v>72</v>
      </c>
      <c r="B1" s="60"/>
      <c r="M1" s="2" t="s">
        <v>1</v>
      </c>
    </row>
    <row r="2" spans="1:14" ht="12.75">
      <c r="A2" s="399" t="s">
        <v>2</v>
      </c>
      <c r="B2" s="402" t="s">
        <v>3</v>
      </c>
      <c r="C2" s="402" t="s">
        <v>4</v>
      </c>
      <c r="D2" s="402" t="s">
        <v>47</v>
      </c>
      <c r="E2" s="402" t="s">
        <v>8</v>
      </c>
      <c r="F2" s="393" t="s">
        <v>73</v>
      </c>
      <c r="G2" s="394"/>
      <c r="H2" s="394"/>
      <c r="I2" s="394"/>
      <c r="J2" s="394"/>
      <c r="K2" s="394"/>
      <c r="L2" s="395"/>
      <c r="M2" s="375" t="s">
        <v>48</v>
      </c>
      <c r="N2" s="350"/>
    </row>
    <row r="3" spans="1:14" ht="12.75">
      <c r="A3" s="400"/>
      <c r="B3" s="379"/>
      <c r="C3" s="379"/>
      <c r="D3" s="379"/>
      <c r="E3" s="379"/>
      <c r="F3" s="396"/>
      <c r="G3" s="397"/>
      <c r="H3" s="397"/>
      <c r="I3" s="397"/>
      <c r="J3" s="397"/>
      <c r="K3" s="397"/>
      <c r="L3" s="398"/>
      <c r="M3" s="376"/>
      <c r="N3" s="350"/>
    </row>
    <row r="4" spans="1:14" ht="12.75">
      <c r="A4" s="400"/>
      <c r="B4" s="379"/>
      <c r="C4" s="379"/>
      <c r="D4" s="379"/>
      <c r="E4" s="379"/>
      <c r="F4" s="378" t="s">
        <v>74</v>
      </c>
      <c r="G4" s="381" t="s">
        <v>75</v>
      </c>
      <c r="H4" s="382"/>
      <c r="I4" s="382"/>
      <c r="J4" s="382"/>
      <c r="K4" s="383"/>
      <c r="L4" s="378" t="s">
        <v>76</v>
      </c>
      <c r="M4" s="376"/>
      <c r="N4" s="61"/>
    </row>
    <row r="5" spans="1:14" ht="12.75">
      <c r="A5" s="400"/>
      <c r="B5" s="379"/>
      <c r="C5" s="379"/>
      <c r="D5" s="379"/>
      <c r="E5" s="379"/>
      <c r="F5" s="379"/>
      <c r="G5" s="384"/>
      <c r="H5" s="385"/>
      <c r="I5" s="385"/>
      <c r="J5" s="385"/>
      <c r="K5" s="386"/>
      <c r="L5" s="379"/>
      <c r="M5" s="376"/>
      <c r="N5" s="61"/>
    </row>
    <row r="6" spans="1:14" ht="12.75">
      <c r="A6" s="400"/>
      <c r="B6" s="379"/>
      <c r="C6" s="379"/>
      <c r="D6" s="379"/>
      <c r="E6" s="379"/>
      <c r="F6" s="379"/>
      <c r="G6" s="387" t="s">
        <v>77</v>
      </c>
      <c r="H6" s="389" t="s">
        <v>78</v>
      </c>
      <c r="I6" s="390"/>
      <c r="J6" s="391" t="s">
        <v>101</v>
      </c>
      <c r="K6" s="62"/>
      <c r="L6" s="379"/>
      <c r="M6" s="376"/>
      <c r="N6" s="61"/>
    </row>
    <row r="7" spans="1:14" ht="73.5" customHeight="1" thickBot="1">
      <c r="A7" s="401"/>
      <c r="B7" s="380"/>
      <c r="C7" s="380"/>
      <c r="D7" s="380"/>
      <c r="E7" s="380"/>
      <c r="F7" s="380"/>
      <c r="G7" s="388"/>
      <c r="H7" s="63" t="s">
        <v>79</v>
      </c>
      <c r="I7" s="64" t="s">
        <v>80</v>
      </c>
      <c r="J7" s="392"/>
      <c r="K7" s="65" t="s">
        <v>102</v>
      </c>
      <c r="L7" s="379"/>
      <c r="M7" s="377"/>
      <c r="N7" s="61"/>
    </row>
    <row r="8" spans="1:14" ht="12.75">
      <c r="A8" s="66" t="s">
        <v>9</v>
      </c>
      <c r="B8" s="67" t="s">
        <v>10</v>
      </c>
      <c r="C8" s="67" t="s">
        <v>11</v>
      </c>
      <c r="D8" s="67" t="s">
        <v>12</v>
      </c>
      <c r="E8" s="67" t="s">
        <v>13</v>
      </c>
      <c r="F8" s="67" t="s">
        <v>14</v>
      </c>
      <c r="G8" s="67" t="s">
        <v>15</v>
      </c>
      <c r="H8" s="67" t="s">
        <v>81</v>
      </c>
      <c r="I8" s="67" t="s">
        <v>82</v>
      </c>
      <c r="J8" s="67" t="s">
        <v>83</v>
      </c>
      <c r="K8" s="67" t="s">
        <v>84</v>
      </c>
      <c r="L8" s="92" t="s">
        <v>85</v>
      </c>
      <c r="M8" s="68" t="s">
        <v>86</v>
      </c>
      <c r="N8" s="61"/>
    </row>
    <row r="9" spans="1:14" ht="30">
      <c r="A9" s="366" t="s">
        <v>16</v>
      </c>
      <c r="B9" s="69" t="s">
        <v>50</v>
      </c>
      <c r="C9" s="70" t="s">
        <v>51</v>
      </c>
      <c r="D9" s="34">
        <v>20000</v>
      </c>
      <c r="E9" s="34">
        <f aca="true" t="shared" si="0" ref="E9:E14">SUM(F9,L9)</f>
        <v>20000</v>
      </c>
      <c r="F9" s="34">
        <f aca="true" t="shared" si="1" ref="F9:F14">SUM(G9,J9,K9)</f>
        <v>20000</v>
      </c>
      <c r="G9" s="34">
        <f aca="true" t="shared" si="2" ref="G9:G14">SUM(H9:I9)</f>
        <v>20000</v>
      </c>
      <c r="H9" s="34">
        <v>0</v>
      </c>
      <c r="I9" s="34">
        <v>20000</v>
      </c>
      <c r="J9" s="34">
        <v>0</v>
      </c>
      <c r="K9" s="34">
        <v>0</v>
      </c>
      <c r="L9" s="34">
        <v>0</v>
      </c>
      <c r="M9" s="35">
        <f>E9/D9</f>
        <v>1</v>
      </c>
      <c r="N9" s="61"/>
    </row>
    <row r="10" spans="1:14" ht="15">
      <c r="A10" s="367"/>
      <c r="B10" s="69" t="s">
        <v>52</v>
      </c>
      <c r="C10" s="70" t="s">
        <v>53</v>
      </c>
      <c r="D10" s="34">
        <v>10201064</v>
      </c>
      <c r="E10" s="34">
        <f t="shared" si="0"/>
        <v>10201044</v>
      </c>
      <c r="F10" s="34">
        <f t="shared" si="1"/>
        <v>5102000</v>
      </c>
      <c r="G10" s="34">
        <f t="shared" si="2"/>
        <v>5102000</v>
      </c>
      <c r="H10" s="34">
        <v>7950</v>
      </c>
      <c r="I10" s="34">
        <v>5094050</v>
      </c>
      <c r="J10" s="34">
        <v>0</v>
      </c>
      <c r="K10" s="34">
        <v>0</v>
      </c>
      <c r="L10" s="34">
        <v>5099044</v>
      </c>
      <c r="M10" s="35">
        <f>E10/D10</f>
        <v>0.9999980394202017</v>
      </c>
      <c r="N10" s="61"/>
    </row>
    <row r="11" spans="1:14" s="73" customFormat="1" ht="30">
      <c r="A11" s="367"/>
      <c r="B11" s="69" t="s">
        <v>54</v>
      </c>
      <c r="C11" s="70" t="s">
        <v>55</v>
      </c>
      <c r="D11" s="34">
        <v>4276000</v>
      </c>
      <c r="E11" s="34">
        <f t="shared" si="0"/>
        <v>3474666</v>
      </c>
      <c r="F11" s="34">
        <f t="shared" si="1"/>
        <v>3468076</v>
      </c>
      <c r="G11" s="34">
        <f t="shared" si="2"/>
        <v>3468076</v>
      </c>
      <c r="H11" s="34">
        <v>2402542</v>
      </c>
      <c r="I11" s="34">
        <v>1065534</v>
      </c>
      <c r="J11" s="34">
        <v>0</v>
      </c>
      <c r="K11" s="34">
        <v>0</v>
      </c>
      <c r="L11" s="34">
        <v>6590</v>
      </c>
      <c r="M11" s="35">
        <f>E11/D11</f>
        <v>0.8125972871842844</v>
      </c>
      <c r="N11" s="72"/>
    </row>
    <row r="12" spans="1:14" ht="15">
      <c r="A12" s="367"/>
      <c r="B12" s="69" t="s">
        <v>56</v>
      </c>
      <c r="C12" s="70" t="s">
        <v>57</v>
      </c>
      <c r="D12" s="34">
        <v>71588000</v>
      </c>
      <c r="E12" s="34">
        <f t="shared" si="0"/>
        <v>71587861</v>
      </c>
      <c r="F12" s="34">
        <f t="shared" si="1"/>
        <v>60133463</v>
      </c>
      <c r="G12" s="34">
        <f t="shared" si="2"/>
        <v>60133463</v>
      </c>
      <c r="H12" s="34">
        <v>0</v>
      </c>
      <c r="I12" s="34">
        <v>60133463</v>
      </c>
      <c r="J12" s="34">
        <v>0</v>
      </c>
      <c r="K12" s="34">
        <v>0</v>
      </c>
      <c r="L12" s="34">
        <v>11454398</v>
      </c>
      <c r="M12" s="35">
        <f aca="true" t="shared" si="3" ref="M12:M28">E12/D12</f>
        <v>0.999998058333799</v>
      </c>
      <c r="N12" s="61"/>
    </row>
    <row r="13" spans="1:14" ht="15">
      <c r="A13" s="71"/>
      <c r="B13" s="75" t="s">
        <v>99</v>
      </c>
      <c r="C13" s="70" t="s">
        <v>63</v>
      </c>
      <c r="D13" s="34">
        <v>30293</v>
      </c>
      <c r="E13" s="34">
        <f t="shared" si="0"/>
        <v>30290</v>
      </c>
      <c r="F13" s="34">
        <f t="shared" si="1"/>
        <v>30290</v>
      </c>
      <c r="G13" s="34">
        <f t="shared" si="2"/>
        <v>30290</v>
      </c>
      <c r="H13" s="34">
        <v>0</v>
      </c>
      <c r="I13" s="34">
        <v>30290</v>
      </c>
      <c r="J13" s="34">
        <v>0</v>
      </c>
      <c r="K13" s="34">
        <v>0</v>
      </c>
      <c r="L13" s="34">
        <v>0</v>
      </c>
      <c r="M13" s="35">
        <f t="shared" si="3"/>
        <v>0.9999009672201499</v>
      </c>
      <c r="N13" s="61"/>
    </row>
    <row r="14" spans="1:14" ht="60">
      <c r="A14" s="74" t="s">
        <v>87</v>
      </c>
      <c r="B14" s="75" t="s">
        <v>58</v>
      </c>
      <c r="C14" s="33" t="s">
        <v>88</v>
      </c>
      <c r="D14" s="34">
        <v>401000</v>
      </c>
      <c r="E14" s="34">
        <f t="shared" si="0"/>
        <v>192531</v>
      </c>
      <c r="F14" s="34">
        <f t="shared" si="1"/>
        <v>135621</v>
      </c>
      <c r="G14" s="34">
        <f t="shared" si="2"/>
        <v>135621</v>
      </c>
      <c r="H14" s="34">
        <v>120862</v>
      </c>
      <c r="I14" s="34">
        <v>14759</v>
      </c>
      <c r="J14" s="34">
        <v>0</v>
      </c>
      <c r="K14" s="34">
        <v>0</v>
      </c>
      <c r="L14" s="34">
        <v>56910</v>
      </c>
      <c r="M14" s="35">
        <f t="shared" si="3"/>
        <v>0.4801271820448878</v>
      </c>
      <c r="N14" s="61"/>
    </row>
    <row r="15" spans="1:14" s="73" customFormat="1" ht="15" customHeight="1">
      <c r="A15" s="76">
        <v>600</v>
      </c>
      <c r="B15" s="69">
        <v>60003</v>
      </c>
      <c r="C15" s="70" t="s">
        <v>60</v>
      </c>
      <c r="D15" s="34">
        <v>50402000</v>
      </c>
      <c r="E15" s="34">
        <f aca="true" t="shared" si="4" ref="E15:E27">SUM(F15,L15)</f>
        <v>46101860</v>
      </c>
      <c r="F15" s="34">
        <f aca="true" t="shared" si="5" ref="F15:F27">SUM(G15,J15,K15)</f>
        <v>46101860</v>
      </c>
      <c r="G15" s="34">
        <f aca="true" t="shared" si="6" ref="G15:G27">SUM(H15:I15)</f>
        <v>0</v>
      </c>
      <c r="H15" s="34">
        <v>0</v>
      </c>
      <c r="I15" s="34">
        <v>0</v>
      </c>
      <c r="J15" s="34">
        <v>46101860</v>
      </c>
      <c r="K15" s="34">
        <v>0</v>
      </c>
      <c r="L15" s="34">
        <v>0</v>
      </c>
      <c r="M15" s="35">
        <f t="shared" si="3"/>
        <v>0.914683147494147</v>
      </c>
      <c r="N15" s="72"/>
    </row>
    <row r="16" spans="1:14" s="73" customFormat="1" ht="30">
      <c r="A16" s="368">
        <v>710</v>
      </c>
      <c r="B16" s="69">
        <v>71012</v>
      </c>
      <c r="C16" s="70" t="s">
        <v>61</v>
      </c>
      <c r="D16" s="34">
        <v>249000</v>
      </c>
      <c r="E16" s="34">
        <f t="shared" si="4"/>
        <v>248644</v>
      </c>
      <c r="F16" s="34">
        <f t="shared" si="5"/>
        <v>248644</v>
      </c>
      <c r="G16" s="34">
        <f t="shared" si="6"/>
        <v>248644</v>
      </c>
      <c r="H16" s="34">
        <v>248644</v>
      </c>
      <c r="I16" s="34">
        <v>0</v>
      </c>
      <c r="J16" s="34">
        <v>0</v>
      </c>
      <c r="K16" s="34">
        <v>0</v>
      </c>
      <c r="L16" s="34">
        <v>0</v>
      </c>
      <c r="M16" s="35">
        <f t="shared" si="3"/>
        <v>0.998570281124498</v>
      </c>
      <c r="N16" s="72"/>
    </row>
    <row r="17" spans="1:14" s="73" customFormat="1" ht="30">
      <c r="A17" s="369"/>
      <c r="B17" s="69">
        <v>71013</v>
      </c>
      <c r="C17" s="70" t="s">
        <v>89</v>
      </c>
      <c r="D17" s="34">
        <v>25000</v>
      </c>
      <c r="E17" s="34">
        <f t="shared" si="4"/>
        <v>25000</v>
      </c>
      <c r="F17" s="34">
        <f t="shared" si="5"/>
        <v>25000</v>
      </c>
      <c r="G17" s="34">
        <f t="shared" si="6"/>
        <v>25000</v>
      </c>
      <c r="H17" s="34">
        <v>0</v>
      </c>
      <c r="I17" s="34">
        <v>25000</v>
      </c>
      <c r="J17" s="34">
        <v>0</v>
      </c>
      <c r="K17" s="34">
        <v>0</v>
      </c>
      <c r="L17" s="34">
        <v>0</v>
      </c>
      <c r="M17" s="35">
        <f t="shared" si="3"/>
        <v>1</v>
      </c>
      <c r="N17" s="72"/>
    </row>
    <row r="18" spans="1:14" s="73" customFormat="1" ht="15">
      <c r="A18" s="369"/>
      <c r="B18" s="69">
        <v>71078</v>
      </c>
      <c r="C18" s="70" t="s">
        <v>57</v>
      </c>
      <c r="D18" s="34">
        <v>1250000</v>
      </c>
      <c r="E18" s="34">
        <f t="shared" si="4"/>
        <v>1250000</v>
      </c>
      <c r="F18" s="34">
        <f t="shared" si="5"/>
        <v>1250000</v>
      </c>
      <c r="G18" s="34">
        <f t="shared" si="6"/>
        <v>1250000</v>
      </c>
      <c r="H18" s="34">
        <v>0</v>
      </c>
      <c r="I18" s="34">
        <v>1250000</v>
      </c>
      <c r="J18" s="34">
        <v>0</v>
      </c>
      <c r="K18" s="34">
        <v>0</v>
      </c>
      <c r="L18" s="34">
        <v>0</v>
      </c>
      <c r="M18" s="35">
        <f t="shared" si="3"/>
        <v>1</v>
      </c>
      <c r="N18" s="72"/>
    </row>
    <row r="19" spans="1:14" s="73" customFormat="1" ht="15">
      <c r="A19" s="370"/>
      <c r="B19" s="69">
        <v>71095</v>
      </c>
      <c r="C19" s="70" t="s">
        <v>63</v>
      </c>
      <c r="D19" s="34">
        <v>185000</v>
      </c>
      <c r="E19" s="34">
        <f t="shared" si="4"/>
        <v>184992</v>
      </c>
      <c r="F19" s="34">
        <f t="shared" si="5"/>
        <v>184992</v>
      </c>
      <c r="G19" s="34">
        <f t="shared" si="6"/>
        <v>184992</v>
      </c>
      <c r="H19" s="34">
        <v>0</v>
      </c>
      <c r="I19" s="34">
        <v>184992</v>
      </c>
      <c r="J19" s="34">
        <v>0</v>
      </c>
      <c r="K19" s="34">
        <v>0</v>
      </c>
      <c r="L19" s="34">
        <v>0</v>
      </c>
      <c r="M19" s="35">
        <f t="shared" si="3"/>
        <v>0.9999567567567568</v>
      </c>
      <c r="N19" s="72"/>
    </row>
    <row r="20" spans="1:14" s="73" customFormat="1" ht="15">
      <c r="A20" s="368">
        <v>750</v>
      </c>
      <c r="B20" s="69">
        <v>75011</v>
      </c>
      <c r="C20" s="70" t="s">
        <v>64</v>
      </c>
      <c r="D20" s="34">
        <v>689000</v>
      </c>
      <c r="E20" s="34">
        <f t="shared" si="4"/>
        <v>689000</v>
      </c>
      <c r="F20" s="34">
        <f t="shared" si="5"/>
        <v>689000</v>
      </c>
      <c r="G20" s="34">
        <f t="shared" si="6"/>
        <v>689000</v>
      </c>
      <c r="H20" s="34">
        <v>689000</v>
      </c>
      <c r="I20" s="34">
        <v>0</v>
      </c>
      <c r="J20" s="34">
        <v>0</v>
      </c>
      <c r="K20" s="34">
        <v>0</v>
      </c>
      <c r="L20" s="34">
        <v>0</v>
      </c>
      <c r="M20" s="35">
        <f t="shared" si="3"/>
        <v>1</v>
      </c>
      <c r="N20" s="72"/>
    </row>
    <row r="21" spans="1:14" s="73" customFormat="1" ht="15">
      <c r="A21" s="370"/>
      <c r="B21" s="69">
        <v>75046</v>
      </c>
      <c r="C21" s="70" t="s">
        <v>65</v>
      </c>
      <c r="D21" s="34">
        <v>40000</v>
      </c>
      <c r="E21" s="34">
        <f t="shared" si="4"/>
        <v>36988</v>
      </c>
      <c r="F21" s="34">
        <f t="shared" si="5"/>
        <v>36988</v>
      </c>
      <c r="G21" s="34">
        <f t="shared" si="6"/>
        <v>36988</v>
      </c>
      <c r="H21" s="34">
        <v>29539</v>
      </c>
      <c r="I21" s="34">
        <v>7449</v>
      </c>
      <c r="J21" s="34">
        <v>0</v>
      </c>
      <c r="K21" s="34">
        <v>0</v>
      </c>
      <c r="L21" s="34">
        <v>0</v>
      </c>
      <c r="M21" s="35">
        <f t="shared" si="3"/>
        <v>0.9247</v>
      </c>
      <c r="N21" s="72"/>
    </row>
    <row r="22" spans="1:14" s="73" customFormat="1" ht="15">
      <c r="A22" s="77"/>
      <c r="B22" s="69">
        <v>75109</v>
      </c>
      <c r="C22" s="70" t="s">
        <v>63</v>
      </c>
      <c r="D22" s="34">
        <v>431194</v>
      </c>
      <c r="E22" s="34">
        <f t="shared" si="4"/>
        <v>330297</v>
      </c>
      <c r="F22" s="34">
        <f t="shared" si="5"/>
        <v>330297</v>
      </c>
      <c r="G22" s="34">
        <f t="shared" si="6"/>
        <v>327917</v>
      </c>
      <c r="H22" s="34">
        <v>207805</v>
      </c>
      <c r="I22" s="34">
        <v>120112</v>
      </c>
      <c r="J22" s="34">
        <v>0</v>
      </c>
      <c r="K22" s="34">
        <v>2380</v>
      </c>
      <c r="L22" s="34">
        <v>0</v>
      </c>
      <c r="M22" s="35">
        <f t="shared" si="3"/>
        <v>0.7660055566635899</v>
      </c>
      <c r="N22" s="72"/>
    </row>
    <row r="23" spans="1:14" s="73" customFormat="1" ht="15">
      <c r="A23" s="77">
        <v>752</v>
      </c>
      <c r="B23" s="69">
        <v>75212</v>
      </c>
      <c r="C23" s="70" t="s">
        <v>66</v>
      </c>
      <c r="D23" s="34">
        <v>3000</v>
      </c>
      <c r="E23" s="34">
        <f t="shared" si="4"/>
        <v>3000</v>
      </c>
      <c r="F23" s="34">
        <f t="shared" si="5"/>
        <v>3000</v>
      </c>
      <c r="G23" s="34">
        <f t="shared" si="6"/>
        <v>3000</v>
      </c>
      <c r="H23" s="34">
        <v>0</v>
      </c>
      <c r="I23" s="34">
        <v>3000</v>
      </c>
      <c r="J23" s="34">
        <v>0</v>
      </c>
      <c r="K23" s="34">
        <v>0</v>
      </c>
      <c r="L23" s="34">
        <v>0</v>
      </c>
      <c r="M23" s="35">
        <f t="shared" si="3"/>
        <v>1</v>
      </c>
      <c r="N23" s="72"/>
    </row>
    <row r="24" spans="1:14" s="73" customFormat="1" ht="15">
      <c r="A24" s="371">
        <v>851</v>
      </c>
      <c r="B24" s="69">
        <v>85141</v>
      </c>
      <c r="C24" s="70" t="s">
        <v>67</v>
      </c>
      <c r="D24" s="34">
        <v>500000</v>
      </c>
      <c r="E24" s="34">
        <f t="shared" si="4"/>
        <v>500000</v>
      </c>
      <c r="F24" s="34">
        <f t="shared" si="5"/>
        <v>0</v>
      </c>
      <c r="G24" s="34">
        <f t="shared" si="6"/>
        <v>0</v>
      </c>
      <c r="H24" s="34">
        <v>0</v>
      </c>
      <c r="I24" s="34">
        <v>0</v>
      </c>
      <c r="J24" s="34">
        <v>0</v>
      </c>
      <c r="K24" s="34">
        <v>0</v>
      </c>
      <c r="L24" s="34">
        <v>500000</v>
      </c>
      <c r="M24" s="35">
        <f t="shared" si="3"/>
        <v>1</v>
      </c>
      <c r="N24" s="72"/>
    </row>
    <row r="25" spans="1:14" ht="48" customHeight="1">
      <c r="A25" s="372"/>
      <c r="B25" s="69">
        <v>85156</v>
      </c>
      <c r="C25" s="70" t="s">
        <v>68</v>
      </c>
      <c r="D25" s="34">
        <v>20691</v>
      </c>
      <c r="E25" s="34">
        <f t="shared" si="4"/>
        <v>19984</v>
      </c>
      <c r="F25" s="34">
        <f t="shared" si="5"/>
        <v>19984</v>
      </c>
      <c r="G25" s="34">
        <f t="shared" si="6"/>
        <v>19984</v>
      </c>
      <c r="H25" s="34">
        <v>0</v>
      </c>
      <c r="I25" s="34">
        <v>19984</v>
      </c>
      <c r="J25" s="34">
        <v>0</v>
      </c>
      <c r="K25" s="34">
        <v>0</v>
      </c>
      <c r="L25" s="34">
        <v>0</v>
      </c>
      <c r="M25" s="35">
        <f t="shared" si="3"/>
        <v>0.9658305543473008</v>
      </c>
      <c r="N25" s="61"/>
    </row>
    <row r="26" spans="1:14" ht="60">
      <c r="A26" s="78">
        <v>852</v>
      </c>
      <c r="B26" s="69">
        <v>85212</v>
      </c>
      <c r="C26" s="70" t="s">
        <v>69</v>
      </c>
      <c r="D26" s="34">
        <v>1045800</v>
      </c>
      <c r="E26" s="34">
        <f t="shared" si="4"/>
        <v>1045507</v>
      </c>
      <c r="F26" s="34">
        <f t="shared" si="5"/>
        <v>1045507</v>
      </c>
      <c r="G26" s="34">
        <f t="shared" si="6"/>
        <v>1045507</v>
      </c>
      <c r="H26" s="34">
        <v>805257</v>
      </c>
      <c r="I26" s="34">
        <v>240250</v>
      </c>
      <c r="J26" s="34">
        <v>0</v>
      </c>
      <c r="K26" s="34">
        <v>0</v>
      </c>
      <c r="L26" s="34">
        <v>0</v>
      </c>
      <c r="M26" s="35">
        <f t="shared" si="3"/>
        <v>0.9997198317077836</v>
      </c>
      <c r="N26" s="61"/>
    </row>
    <row r="27" spans="1:14" ht="15.75" thickBot="1">
      <c r="A27" s="78">
        <v>853</v>
      </c>
      <c r="B27" s="69">
        <v>85332</v>
      </c>
      <c r="C27" s="70" t="s">
        <v>70</v>
      </c>
      <c r="D27" s="34">
        <v>38664</v>
      </c>
      <c r="E27" s="34">
        <f t="shared" si="4"/>
        <v>38663.83</v>
      </c>
      <c r="F27" s="34">
        <f t="shared" si="5"/>
        <v>38663.83</v>
      </c>
      <c r="G27" s="34">
        <f t="shared" si="6"/>
        <v>33511.33</v>
      </c>
      <c r="H27" s="34">
        <v>32039</v>
      </c>
      <c r="I27" s="34">
        <v>1472.33</v>
      </c>
      <c r="J27" s="34">
        <v>0</v>
      </c>
      <c r="K27" s="34">
        <v>5152.5</v>
      </c>
      <c r="L27" s="34">
        <v>0</v>
      </c>
      <c r="M27" s="35">
        <f t="shared" si="3"/>
        <v>0.9999956031450445</v>
      </c>
      <c r="N27" s="61"/>
    </row>
    <row r="28" spans="1:14" ht="27" customHeight="1" thickBot="1">
      <c r="A28" s="373" t="s">
        <v>19</v>
      </c>
      <c r="B28" s="374"/>
      <c r="C28" s="374"/>
      <c r="D28" s="79">
        <f aca="true" t="shared" si="7" ref="D28:L28">SUM(D9:D27)</f>
        <v>141395706</v>
      </c>
      <c r="E28" s="79">
        <f t="shared" si="7"/>
        <v>135980327.83</v>
      </c>
      <c r="F28" s="79">
        <f t="shared" si="7"/>
        <v>118863385.83</v>
      </c>
      <c r="G28" s="79">
        <f t="shared" si="7"/>
        <v>72753993.33</v>
      </c>
      <c r="H28" s="79">
        <f>SUM(H9:H27)</f>
        <v>4543638</v>
      </c>
      <c r="I28" s="79">
        <f t="shared" si="7"/>
        <v>68210355.33</v>
      </c>
      <c r="J28" s="79">
        <f t="shared" si="7"/>
        <v>46101860</v>
      </c>
      <c r="K28" s="79">
        <f t="shared" si="7"/>
        <v>7532.5</v>
      </c>
      <c r="L28" s="79">
        <f t="shared" si="7"/>
        <v>17116942</v>
      </c>
      <c r="M28" s="80">
        <f t="shared" si="3"/>
        <v>0.9617005471863481</v>
      </c>
      <c r="N28" s="81"/>
    </row>
    <row r="29" spans="1:6" ht="12.75">
      <c r="A29" s="47"/>
      <c r="E29" s="39"/>
      <c r="F29" s="39"/>
    </row>
    <row r="96" ht="12.75">
      <c r="C96" s="57"/>
    </row>
    <row r="165" ht="12.75">
      <c r="C165" s="57"/>
    </row>
    <row r="327" ht="12.75">
      <c r="C327" s="58"/>
    </row>
  </sheetData>
  <sheetProtection/>
  <mergeCells count="19">
    <mergeCell ref="E2:E7"/>
    <mergeCell ref="N2:N3"/>
    <mergeCell ref="F4:F7"/>
    <mergeCell ref="G4:K5"/>
    <mergeCell ref="L4:L7"/>
    <mergeCell ref="G6:G7"/>
    <mergeCell ref="H6:I6"/>
    <mergeCell ref="J6:J7"/>
    <mergeCell ref="F2:L3"/>
    <mergeCell ref="A9:A12"/>
    <mergeCell ref="A16:A19"/>
    <mergeCell ref="A20:A21"/>
    <mergeCell ref="A24:A25"/>
    <mergeCell ref="A28:C28"/>
    <mergeCell ref="M2:M7"/>
    <mergeCell ref="A2:A7"/>
    <mergeCell ref="B2:B7"/>
    <mergeCell ref="C2:C7"/>
    <mergeCell ref="D2:D7"/>
  </mergeCells>
  <printOptions horizontalCentered="1"/>
  <pageMargins left="0.3937007874015748" right="0.3937007874015748" top="0.984251968503937" bottom="0.7086614173228347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120" zoomScaleSheetLayoutView="120" zoomScalePageLayoutView="0" workbookViewId="0" topLeftCell="A6">
      <selection activeCell="B32" sqref="B32"/>
    </sheetView>
  </sheetViews>
  <sheetFormatPr defaultColWidth="8.796875" defaultRowHeight="14.25"/>
  <cols>
    <col min="1" max="1" width="47.3984375" style="0" customWidth="1"/>
    <col min="2" max="2" width="15.3984375" style="0" customWidth="1"/>
    <col min="3" max="3" width="14" style="0" customWidth="1"/>
    <col min="4" max="4" width="11.8984375" style="0" customWidth="1"/>
  </cols>
  <sheetData>
    <row r="1" spans="1:4" ht="15">
      <c r="A1" s="82"/>
      <c r="B1" s="82"/>
      <c r="C1" s="83"/>
      <c r="D1" s="83"/>
    </row>
    <row r="2" spans="1:4" ht="15">
      <c r="A2" s="82"/>
      <c r="B2" s="82"/>
      <c r="C2" s="82"/>
      <c r="D2" s="82"/>
    </row>
    <row r="3" spans="1:4" ht="14.25">
      <c r="A3" s="403" t="s">
        <v>90</v>
      </c>
      <c r="B3" s="403"/>
      <c r="C3" s="403"/>
      <c r="D3" s="403"/>
    </row>
    <row r="4" spans="1:4" ht="14.25">
      <c r="A4" s="403"/>
      <c r="B4" s="403"/>
      <c r="C4" s="403"/>
      <c r="D4" s="403"/>
    </row>
    <row r="5" spans="1:4" ht="15">
      <c r="A5" s="82"/>
      <c r="B5" s="82"/>
      <c r="C5" s="82"/>
      <c r="D5" s="82"/>
    </row>
    <row r="6" spans="1:4" ht="15.75">
      <c r="A6" s="404" t="s">
        <v>91</v>
      </c>
      <c r="B6" s="404"/>
      <c r="C6" s="82"/>
      <c r="D6" s="82"/>
    </row>
    <row r="7" spans="1:4" ht="15">
      <c r="A7" s="82"/>
      <c r="B7" s="82"/>
      <c r="C7" s="82"/>
      <c r="D7" s="84" t="s">
        <v>1</v>
      </c>
    </row>
    <row r="8" spans="1:4" ht="25.5">
      <c r="A8" s="85" t="s">
        <v>92</v>
      </c>
      <c r="B8" s="85" t="s">
        <v>47</v>
      </c>
      <c r="C8" s="85" t="s">
        <v>8</v>
      </c>
      <c r="D8" s="86" t="s">
        <v>93</v>
      </c>
    </row>
    <row r="9" spans="1:4" ht="14.25">
      <c r="A9" s="87" t="s">
        <v>9</v>
      </c>
      <c r="B9" s="87" t="s">
        <v>10</v>
      </c>
      <c r="C9" s="87" t="s">
        <v>11</v>
      </c>
      <c r="D9" s="87" t="s">
        <v>12</v>
      </c>
    </row>
    <row r="10" spans="1:4" ht="14.25">
      <c r="A10" s="88" t="s">
        <v>94</v>
      </c>
      <c r="B10" s="99">
        <f>42016688+4575000</f>
        <v>46591688</v>
      </c>
      <c r="C10" s="102">
        <v>20000000</v>
      </c>
      <c r="D10" s="101">
        <f>C10/B10*100</f>
        <v>42.926111627464536</v>
      </c>
    </row>
    <row r="11" spans="1:4" ht="14.25">
      <c r="A11" s="104" t="s">
        <v>103</v>
      </c>
      <c r="B11" s="99">
        <v>102800000</v>
      </c>
      <c r="C11" s="102">
        <v>102800000</v>
      </c>
      <c r="D11" s="101">
        <f>C11/B11*100</f>
        <v>100</v>
      </c>
    </row>
    <row r="12" spans="1:4" ht="14.25">
      <c r="A12" s="88" t="s">
        <v>104</v>
      </c>
      <c r="B12" s="99">
        <v>5869063</v>
      </c>
      <c r="C12" s="100">
        <v>5869062.88</v>
      </c>
      <c r="D12" s="101">
        <f>C12/B12*100</f>
        <v>99.99999795538062</v>
      </c>
    </row>
    <row r="13" spans="1:4" ht="14.25">
      <c r="A13" s="89"/>
      <c r="B13" s="102"/>
      <c r="C13" s="102"/>
      <c r="D13" s="101"/>
    </row>
    <row r="14" spans="1:4" ht="14.25">
      <c r="A14" s="90" t="s">
        <v>19</v>
      </c>
      <c r="B14" s="102">
        <f>SUM(B10:B12)</f>
        <v>155260751</v>
      </c>
      <c r="C14" s="102">
        <f>SUM(C10:C13)</f>
        <v>128669062.88</v>
      </c>
      <c r="D14" s="101">
        <f>C14/B14*100</f>
        <v>82.87288451928202</v>
      </c>
    </row>
    <row r="15" spans="1:4" ht="15">
      <c r="A15" s="82"/>
      <c r="B15" s="82"/>
      <c r="C15" s="82"/>
      <c r="D15" s="82"/>
    </row>
    <row r="16" spans="1:4" ht="15">
      <c r="A16" s="82"/>
      <c r="B16" s="82"/>
      <c r="C16" s="82"/>
      <c r="D16" s="82"/>
    </row>
    <row r="17" spans="1:4" ht="15">
      <c r="A17" s="82"/>
      <c r="B17" s="82"/>
      <c r="C17" s="82"/>
      <c r="D17" s="82"/>
    </row>
    <row r="18" spans="1:4" ht="15.75">
      <c r="A18" s="404" t="s">
        <v>95</v>
      </c>
      <c r="B18" s="404"/>
      <c r="C18" s="82"/>
      <c r="D18" s="82"/>
    </row>
    <row r="19" spans="1:4" ht="15">
      <c r="A19" s="82"/>
      <c r="B19" s="82"/>
      <c r="C19" s="82"/>
      <c r="D19" s="84" t="s">
        <v>1</v>
      </c>
    </row>
    <row r="20" spans="1:4" ht="25.5">
      <c r="A20" s="85" t="s">
        <v>96</v>
      </c>
      <c r="B20" s="85" t="s">
        <v>47</v>
      </c>
      <c r="C20" s="85" t="s">
        <v>8</v>
      </c>
      <c r="D20" s="86" t="s">
        <v>93</v>
      </c>
    </row>
    <row r="21" spans="1:4" ht="14.25">
      <c r="A21" s="87" t="s">
        <v>9</v>
      </c>
      <c r="B21" s="87" t="s">
        <v>10</v>
      </c>
      <c r="C21" s="87" t="s">
        <v>11</v>
      </c>
      <c r="D21" s="87" t="s">
        <v>12</v>
      </c>
    </row>
    <row r="22" spans="1:4" ht="14.25">
      <c r="A22" s="88" t="s">
        <v>97</v>
      </c>
      <c r="B22" s="102">
        <v>4575000</v>
      </c>
      <c r="C22" s="99">
        <v>4575000</v>
      </c>
      <c r="D22" s="103">
        <f>C22/B22*100</f>
        <v>100</v>
      </c>
    </row>
    <row r="23" spans="1:4" ht="14.25">
      <c r="A23" s="88" t="s">
        <v>98</v>
      </c>
      <c r="B23" s="102">
        <v>2000000</v>
      </c>
      <c r="C23" s="102">
        <v>2000000</v>
      </c>
      <c r="D23" s="103">
        <f>C23/B23*100</f>
        <v>100</v>
      </c>
    </row>
    <row r="24" spans="1:4" ht="14.25">
      <c r="A24" s="88"/>
      <c r="B24" s="102"/>
      <c r="C24" s="102"/>
      <c r="D24" s="103"/>
    </row>
    <row r="25" spans="1:4" ht="14.25">
      <c r="A25" s="90" t="s">
        <v>19</v>
      </c>
      <c r="B25" s="102">
        <f>SUM(B22:B24)</f>
        <v>6575000</v>
      </c>
      <c r="C25" s="102">
        <f>SUM(C22:C24)</f>
        <v>6575000</v>
      </c>
      <c r="D25" s="103">
        <f>C25/B25*100</f>
        <v>100</v>
      </c>
    </row>
  </sheetData>
  <sheetProtection/>
  <mergeCells count="3">
    <mergeCell ref="A3:D4"/>
    <mergeCell ref="A6:B6"/>
    <mergeCell ref="A18:B18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d.gruszczynska</dc:creator>
  <cp:keywords/>
  <dc:description/>
  <cp:lastModifiedBy>a.szynal</cp:lastModifiedBy>
  <cp:lastPrinted>2011-03-28T09:52:48Z</cp:lastPrinted>
  <dcterms:created xsi:type="dcterms:W3CDTF">2011-03-16T08:13:00Z</dcterms:created>
  <dcterms:modified xsi:type="dcterms:W3CDTF">2011-05-27T06:13:34Z</dcterms:modified>
  <cp:category/>
  <cp:version/>
  <cp:contentType/>
  <cp:contentStatus/>
</cp:coreProperties>
</file>