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060" activeTab="0"/>
  </bookViews>
  <sheets>
    <sheet name="Dochody" sheetId="1" r:id="rId1"/>
  </sheets>
  <definedNames>
    <definedName name="_xlnm.Print_Area" localSheetId="0">'Dochody'!$A$1:$D$125</definedName>
    <definedName name="_xlnm.Print_Titles" localSheetId="0">'Dochody'!$4:$6</definedName>
  </definedNames>
  <calcPr fullCalcOnLoad="1"/>
</workbook>
</file>

<file path=xl/sharedStrings.xml><?xml version="1.0" encoding="utf-8"?>
<sst xmlns="http://schemas.openxmlformats.org/spreadsheetml/2006/main" count="136" uniqueCount="107">
  <si>
    <t>RÓŻNE ROZLICZENIA</t>
  </si>
  <si>
    <t>OCHRONA ZDROWIA</t>
  </si>
  <si>
    <t>010</t>
  </si>
  <si>
    <t>ROLNICTWO I ŁOWIECTWO</t>
  </si>
  <si>
    <t>01006</t>
  </si>
  <si>
    <t>01008</t>
  </si>
  <si>
    <t>TRANSPORT I ŁĄCZNOŚĆ</t>
  </si>
  <si>
    <t>DZIAŁALNOŚĆ USŁUGOWA</t>
  </si>
  <si>
    <t>ADMINISTRACJA PUBLICZNA</t>
  </si>
  <si>
    <t>GOSPODARKA MIESZKANIOWA</t>
  </si>
  <si>
    <t>KULTURA I OCHRONA DZIEDZICTWA NARODOWEGO</t>
  </si>
  <si>
    <t>PRZETWÓRSTWO PRZEMYSŁOWE</t>
  </si>
  <si>
    <t>GOSPODARKA KOMUNALNA I OCHRONA ŚRODOWISKA</t>
  </si>
  <si>
    <t>01005</t>
  </si>
  <si>
    <t>SZKOLNICTWO WYŻSZE</t>
  </si>
  <si>
    <t>NAUKA</t>
  </si>
  <si>
    <t>DOCHODY OD OSÓB PRAWNYCH, OD OSÓB FIZYCZNYCH I OD INNYCH JEDNOSTEK NIE POSIADAJĄCYCH OSOBOWOŚCI PRAWNEJ ORAZ WYDATKI ZWIĄZANE Z ICH POBOREM</t>
  </si>
  <si>
    <t>POZOSTAŁE ZADANIA W ZAKRESIE POLITYKI SPOŁECZNEJ</t>
  </si>
  <si>
    <t>EDUKACYJNA OPIEKA WYCHOWAWCZA</t>
  </si>
  <si>
    <t>Opłaty za zarząd i wieczyste użytkowanie</t>
  </si>
  <si>
    <t>01036</t>
  </si>
  <si>
    <t>PLAN 2007 r.
( zł )</t>
  </si>
  <si>
    <t>Wpłata odpisu od wpływów z tytułu opłaty produktowej</t>
  </si>
  <si>
    <t>Wpłata odpisu 10% od decyzji wydanych przez Marszałka Województwa z tytułu opłat i kar za korzystanie ze środowiska</t>
  </si>
  <si>
    <t>Dział</t>
  </si>
  <si>
    <t>Rozdział</t>
  </si>
  <si>
    <t>Źródło pochodzenia</t>
  </si>
  <si>
    <t>1.</t>
  </si>
  <si>
    <t>2.</t>
  </si>
  <si>
    <t>3.</t>
  </si>
  <si>
    <t>4.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</si>
  <si>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</si>
  <si>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</si>
  <si>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Zarządy Melioracji i Urządzeń Wodnych</t>
  </si>
  <si>
    <t>Melioracje wodne</t>
  </si>
  <si>
    <t>5% dochodów uzyskiwanych na rzecz budżetu państwa w związku z realizacją zadań z zakresu administracji rządowej oraz innych zadań zleconych ustawami</t>
  </si>
  <si>
    <t>Środki pochodzące z budżetu Unii Europejskiej na zwrot pożyczki na prefinansowanie programów i projektów realizowanych z udziałem środków pochodzących z UE</t>
  </si>
  <si>
    <t xml:space="preserve">Dotacje celowe otrzymane z budżetu państwa na inwestycje i zakupy inwestycyjne z zakresu administracji rządowej oraz inne zadania zlecone ustawami realizowane przez samorząd województwa </t>
  </si>
  <si>
    <t>Rozwój przedsiębiorczości</t>
  </si>
  <si>
    <t xml:space="preserve">Dotacje celowe otrzymane z budżetu państwa na realizację bieżących zadań własnych samorządu województwa </t>
  </si>
  <si>
    <t xml:space="preserve">Środki pochodzące z budżetu Unii Europejskiej na zwrot pożyczki na prefinansowanie programów i projektów realizowanych z udziałem środków pochodzących z budżetu UE </t>
  </si>
  <si>
    <t xml:space="preserve">Środki pochodzące z budżetu Unii Europejskiej na zwrot wydatków poniesionych przez beneficjentów Działania 3.4 "Mikroprzedsiębiorstwa" </t>
  </si>
  <si>
    <t>Dotacje celowe otrzymane z budżetu państwa na realizację inwestycji i zakupów inwestycyjnych własnych samorządu województwa</t>
  </si>
  <si>
    <t>Lokalny transport zbiorowy</t>
  </si>
  <si>
    <t>Opłaty za wydawanie zezwoleń na regularny przewóz osób oraz wykonanie analizy sytuacji rynkowej w zbiorowym transporcie drogowym</t>
  </si>
  <si>
    <t>Drogi publiczne wojewódzkie</t>
  </si>
  <si>
    <t>Środki pochodzące z budżetu Unii Europejskiej na zwrot pożyczki na prefinansowanie programów i projektów realizowanych z udziałem środków pochodzących z budżetu UE</t>
  </si>
  <si>
    <t>Gospodarka gruntami i nieruchomościami</t>
  </si>
  <si>
    <t>Opłaty za najem i dzierżawę oraz zaliczki na czynsze Wspólnoty Mieszkaniowej Przemyśl</t>
  </si>
  <si>
    <t>Dochody ze sprzedaży mienia będącego w zasobie Województwa</t>
  </si>
  <si>
    <t>Biura planowania przestrzennego</t>
  </si>
  <si>
    <t>Ośrodki dokumentacji geodezyjnej i kartograficznej</t>
  </si>
  <si>
    <t>Pozostała działalność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</si>
  <si>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</si>
  <si>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</si>
  <si>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</si>
  <si>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Środki pochodzące z budżetu Unii Europejskiej na realizację projektu ProAct</t>
  </si>
  <si>
    <t>Środki pochodzące z budżetu Unii Europejskiej jako zwrot wydatków poniesionych ze środków własnych na zadania realizowane w ramach Projektu Interreg III C ADEP</t>
  </si>
  <si>
    <t>Komisje egzaminacyjne</t>
  </si>
  <si>
    <t>Opłaty za zezwolenia na hurtową sprzedaż alkoholu</t>
  </si>
  <si>
    <t>Udziały województw w podatkach stanowiących dochód budżetu państwa</t>
  </si>
  <si>
    <t>Udział w podatku dochodowym od osób fizycznych</t>
  </si>
  <si>
    <t>Część oświatowa subwencji ogólnej dla jednostek samorządu terytorialnego</t>
  </si>
  <si>
    <t>Subwencje ogólne z budżetu państwa</t>
  </si>
  <si>
    <t>Część wyrównawcza subwencji ogólnej dla województw</t>
  </si>
  <si>
    <t>Odsetki od środków na rachunkach bankowych oraz lokat terminowych</t>
  </si>
  <si>
    <t>Część regionalna subwencji ogólnej dla województw</t>
  </si>
  <si>
    <t>Składki na ubezpieczenie zdrowotne oraz świadczenia dla osób nie objętych obowiązkiem ubezpieczenia zdrowotnego</t>
  </si>
  <si>
    <t>Staże i specjalizacje medyczne</t>
  </si>
  <si>
    <t>POMOC SPOŁECZNA</t>
  </si>
  <si>
    <t>Świadczenia rodzinne, zaliczka alimentacyjna oraz składki na ubezpieczenia emerytalne i rentowe z ubezpieczenia społecznego</t>
  </si>
  <si>
    <t>Środki pochodzące z budżetu Unii Europejskiej z tytułu zwrotu wydatków poniesionych ze środków własnych</t>
  </si>
  <si>
    <t>Pomoc materialna dla uczniów</t>
  </si>
  <si>
    <t>Wpływy i wydatki związane z gromadzeniem środków z opłat i kar za korzystanie ze środowiska</t>
  </si>
  <si>
    <t>Wpływy i wydatki związane z gromadzeniem środków z opłat produktowych</t>
  </si>
  <si>
    <t xml:space="preserve">Biblioteki </t>
  </si>
  <si>
    <t xml:space="preserve">Dotacje celowe otrzymane z gminy na zadania bieżące realizowane na podstawie porozumień ( umów ) między jednostkami samorządu terytorialnego </t>
  </si>
  <si>
    <t>Ogółem</t>
  </si>
  <si>
    <t>=</t>
  </si>
  <si>
    <t>Środki pochodzące z budżetu Unii Europejskiej jako zwrot wydatków poniesionych ze środków własnych na zadania realizowane w ramach Projektu Interreg III B CADSES</t>
  </si>
  <si>
    <t>Środki pochodzące z budżetu Unii Europejskiej jako zwrot wydatków poniesionych ze środków własnych na zadania realizowane w ramach projektu Interreg III B BETTER</t>
  </si>
  <si>
    <t>Środki pochodzące z budżetu Unii Europejskiej jako zwrot wydatków poniesionych na podprojekty realizowane w ramach Interreg III C ADEP</t>
  </si>
  <si>
    <t>Wpływy z innych opłat stanowiących dochody jednostek samorządu terytorialnego na podstawie ustaw</t>
  </si>
  <si>
    <t>Różne rozliczenia finansowe</t>
  </si>
  <si>
    <t>Środki pochodzące z budżetu Unii Europejskiej jako zwrot wydatków poniesionych ze środków własnych na zadania w ramach  Priorytetu IV "Pomoc Techniczna"</t>
  </si>
  <si>
    <t>Dochody realizowane przez Podkarpackie Biuro Planowania Przestrzennego w Rzeszowie z tytułu sprzedaży usług projektowych</t>
  </si>
  <si>
    <t>01078</t>
  </si>
  <si>
    <t>Usuwanie skutków klęsk żywiolowych</t>
  </si>
  <si>
    <t>Dotacje otrzymane z funduszy celowych na realizację zadań bieżących jednostek sektora finansów publicznych</t>
  </si>
  <si>
    <t xml:space="preserve">Szczegółowy podział planu dochodów na 2007 r. 
według działów i źródeł </t>
  </si>
  <si>
    <t>Udział w podatku dochodowym od osób prawnych</t>
  </si>
  <si>
    <t>Dochody realizowane przez Podkarpacki Zarząd Dróg Wojewódzkich w Rzeszowie z tytułu sprzedaży składników majątkowych - 13.500,-zł, wynagrodzenia płatnika wynikającego z przepisów podatkowych oraz o ubezpieczeniach społecznych - 1.500,-zł.</t>
  </si>
  <si>
    <t>Dotacje celowe otrzymane z powiatu na zadania bieżące realizowane na podstawie porozumień ( umów ) między jednostkami samorządu terytorialnego</t>
  </si>
  <si>
    <t>Środki na dofinansowanie własnych inwestycji gmin (związków gmin), powiatów (związków powiatów), samorządów województw, pozyskane z innych źródeł</t>
  </si>
  <si>
    <t>Dochody realizowane przez Urząd Marszałkowski z tytułu najmu pomieszczeń i lokalu mieszkalnego - 11.000,-zł, sprzedaży zbędnych składników majątkowych - 15.000,-zł.</t>
  </si>
  <si>
    <t>Dochody realizowane przez Wojewódzki Urząd Pracy w Rzeszowie z tytułu zwrotów opłat za media</t>
  </si>
  <si>
    <t xml:space="preserve">Dochody realizowane przez Podkarpacki Zarząd Melioracji i Urządzeń Wodnych w Rzeszowie z tytułu: wynajmu pomieszczeń - 71.000,-zł, sprzedaży zbędnych składników majątkowych - 1.000,-zł, wynagrodzenia płatnika wynikającego z przepisów podatkowych oraz o ubezpieczeniach społecznych - 1.000,-zł, sprzedaży dokumentacji przetargowej - 6.000,-zł, zwrotów opłat za media - 86.000,-zł, </t>
  </si>
  <si>
    <t>Pomoc materialna dla studentów i doktorantów</t>
  </si>
  <si>
    <t>Prace geologiczne (nieinwestycyjne)</t>
  </si>
  <si>
    <t>Wojewódzkie urzędy pracy</t>
  </si>
  <si>
    <t>Restrukturyzacja i modernizacja sektora żywnościowego oraz rozwój obszarów wiejskich</t>
  </si>
  <si>
    <t>Drogi publiczne powiatowe</t>
  </si>
  <si>
    <t xml:space="preserve">Dotacje celowe otrzymane z budżetu państwa na realizację inwestycji i zakupów inwestycyjnych własnych samorządu województwa </t>
  </si>
  <si>
    <t>OSWIATA I WYCHOWANIE</t>
  </si>
  <si>
    <t>Biblioteki pedagogiczne</t>
  </si>
  <si>
    <t>Szpitale ogólne</t>
  </si>
  <si>
    <t>Załącznik Nr 1
do  Uchwały Nr VI/67/07
Sejmiku Województwa Podkarpackiego w Rzeszowie 
z dnia 26 marca 2007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</si>
</sst>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00"/>
    <numFmt numFmtId="168" formatCode="0.000000000"/>
    <numFmt numFmtId="169" formatCode="0.00000000"/>
    <numFmt numFmtId="170" formatCode="0.00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2" xfId="0" applyFont="1" applyBorder="1" applyAlignment="1" quotePrefix="1">
      <alignment vertical="center" wrapText="1"/>
    </xf>
    <xf numFmtId="0" fontId="0" fillId="0" borderId="3" xfId="0" applyBorder="1" applyAlignment="1">
      <alignment vertical="center"/>
    </xf>
    <xf numFmtId="3" fontId="5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 quotePrefix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 quotePrefix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D3"/>
    </sheetView>
  </sheetViews>
  <sheetFormatPr defaultColWidth="9.00390625" defaultRowHeight="12.75"/>
  <cols>
    <col min="1" max="1" width="6.375" style="1" customWidth="1"/>
    <col min="2" max="2" width="10.75390625" style="1" customWidth="1"/>
    <col min="3" max="3" width="60.75390625" style="1" customWidth="1"/>
    <col min="4" max="4" width="16.625" style="1" customWidth="1"/>
    <col min="5" max="5" width="13.125" style="1" hidden="1" customWidth="1"/>
  </cols>
  <sheetData>
    <row r="1" spans="1:5" ht="26.25" customHeight="1">
      <c r="A1" s="8"/>
      <c r="B1" s="8"/>
      <c r="C1" s="40" t="s">
        <v>106</v>
      </c>
      <c r="D1" s="40"/>
      <c r="E1" s="8"/>
    </row>
    <row r="2" spans="1:5" ht="41.25" customHeight="1">
      <c r="A2" s="8"/>
      <c r="B2" s="8"/>
      <c r="C2" s="40"/>
      <c r="D2" s="40"/>
      <c r="E2" s="8"/>
    </row>
    <row r="3" spans="1:4" ht="57" customHeight="1" thickBot="1">
      <c r="A3" s="42" t="s">
        <v>89</v>
      </c>
      <c r="B3" s="43"/>
      <c r="C3" s="43"/>
      <c r="D3" s="43"/>
    </row>
    <row r="4" spans="1:5" ht="31.5" customHeight="1" thickBot="1">
      <c r="A4" s="34" t="s">
        <v>24</v>
      </c>
      <c r="B4" s="34" t="s">
        <v>25</v>
      </c>
      <c r="C4" s="34" t="s">
        <v>26</v>
      </c>
      <c r="D4" s="34" t="s">
        <v>21</v>
      </c>
      <c r="E4" s="10"/>
    </row>
    <row r="5" spans="1:5" ht="15.75" customHeight="1" thickBot="1">
      <c r="A5" s="34"/>
      <c r="B5" s="34"/>
      <c r="C5" s="34"/>
      <c r="D5" s="34"/>
      <c r="E5" s="10"/>
    </row>
    <row r="6" spans="1:5" ht="13.5" thickBot="1">
      <c r="A6" s="30" t="s">
        <v>27</v>
      </c>
      <c r="B6" s="30" t="s">
        <v>28</v>
      </c>
      <c r="C6" s="30" t="s">
        <v>29</v>
      </c>
      <c r="D6" s="30" t="s">
        <v>30</v>
      </c>
      <c r="E6" s="10"/>
    </row>
    <row r="7" spans="1:5" ht="16.5" customHeight="1">
      <c r="A7" s="28" t="s">
        <v>2</v>
      </c>
      <c r="B7" s="2"/>
      <c r="C7" s="3" t="s">
        <v>3</v>
      </c>
      <c r="D7" s="29">
        <f>D8+D10+D12+D17+D20</f>
        <v>34922723</v>
      </c>
      <c r="E7" s="10"/>
    </row>
    <row r="8" spans="1:5" ht="21" customHeight="1">
      <c r="A8" s="37"/>
      <c r="B8" s="9" t="s">
        <v>13</v>
      </c>
      <c r="C8" s="4" t="s">
        <v>31</v>
      </c>
      <c r="D8" s="12">
        <f>D9</f>
        <v>30000</v>
      </c>
      <c r="E8" s="10"/>
    </row>
    <row r="9" spans="1:5" ht="38.25">
      <c r="A9" s="38"/>
      <c r="B9" s="13"/>
      <c r="C9" s="14" t="s">
        <v>32</v>
      </c>
      <c r="D9" s="15">
        <v>30000</v>
      </c>
      <c r="E9" s="10"/>
    </row>
    <row r="10" spans="1:5" ht="17.25" customHeight="1">
      <c r="A10" s="38"/>
      <c r="B10" s="9" t="s">
        <v>4</v>
      </c>
      <c r="C10" s="4" t="s">
        <v>33</v>
      </c>
      <c r="D10" s="12">
        <f>SUM(D11:D11)</f>
        <v>165000</v>
      </c>
      <c r="E10" s="10"/>
    </row>
    <row r="11" spans="1:5" ht="104.25" customHeight="1">
      <c r="A11" s="38"/>
      <c r="B11" s="16"/>
      <c r="C11" s="14" t="s">
        <v>96</v>
      </c>
      <c r="D11" s="15">
        <v>165000</v>
      </c>
      <c r="E11" s="10"/>
    </row>
    <row r="12" spans="1:5" ht="15">
      <c r="A12" s="38"/>
      <c r="B12" s="9" t="s">
        <v>5</v>
      </c>
      <c r="C12" s="4" t="s">
        <v>34</v>
      </c>
      <c r="D12" s="12">
        <f>SUM(D13:D16)</f>
        <v>33760443</v>
      </c>
      <c r="E12" s="10"/>
    </row>
    <row r="13" spans="1:5" ht="52.5" customHeight="1">
      <c r="A13" s="38"/>
      <c r="B13" s="41"/>
      <c r="C13" s="14" t="s">
        <v>35</v>
      </c>
      <c r="D13" s="15">
        <v>2000</v>
      </c>
      <c r="E13" s="10"/>
    </row>
    <row r="14" spans="1:5" ht="46.5" customHeight="1">
      <c r="A14" s="38"/>
      <c r="B14" s="41"/>
      <c r="C14" s="14" t="s">
        <v>32</v>
      </c>
      <c r="D14" s="15">
        <v>5540000</v>
      </c>
      <c r="E14" s="10"/>
    </row>
    <row r="15" spans="1:5" ht="38.25">
      <c r="A15" s="38"/>
      <c r="B15" s="41"/>
      <c r="C15" s="14" t="s">
        <v>36</v>
      </c>
      <c r="D15" s="15">
        <f>103005+300226</f>
        <v>403231</v>
      </c>
      <c r="E15" s="10"/>
    </row>
    <row r="16" spans="1:5" ht="53.25" customHeight="1">
      <c r="A16" s="38"/>
      <c r="B16" s="41"/>
      <c r="C16" s="14" t="s">
        <v>37</v>
      </c>
      <c r="D16" s="15">
        <f>3000000+17489000+5596000+1730212</f>
        <v>27815212</v>
      </c>
      <c r="E16" s="10"/>
    </row>
    <row r="17" spans="1:5" ht="30">
      <c r="A17" s="38"/>
      <c r="B17" s="9" t="s">
        <v>20</v>
      </c>
      <c r="C17" s="4" t="s">
        <v>100</v>
      </c>
      <c r="D17" s="11">
        <f>SUM(D18:D19)</f>
        <v>769280</v>
      </c>
      <c r="E17" s="10"/>
    </row>
    <row r="18" spans="1:5" ht="43.5" customHeight="1">
      <c r="A18" s="38"/>
      <c r="B18" s="41"/>
      <c r="C18" s="14" t="s">
        <v>32</v>
      </c>
      <c r="D18" s="15">
        <f>680000+60280</f>
        <v>740280</v>
      </c>
      <c r="E18" s="10"/>
    </row>
    <row r="19" spans="1:5" ht="53.25" customHeight="1">
      <c r="A19" s="38"/>
      <c r="B19" s="41"/>
      <c r="C19" s="14" t="s">
        <v>37</v>
      </c>
      <c r="D19" s="15">
        <f>29000</f>
        <v>29000</v>
      </c>
      <c r="E19" s="10"/>
    </row>
    <row r="20" spans="1:5" ht="15">
      <c r="A20" s="38"/>
      <c r="B20" s="31" t="s">
        <v>86</v>
      </c>
      <c r="C20" s="21" t="s">
        <v>87</v>
      </c>
      <c r="D20" s="22">
        <f>SUM(D21)</f>
        <v>198000</v>
      </c>
      <c r="E20" s="10"/>
    </row>
    <row r="21" spans="1:5" ht="38.25" customHeight="1">
      <c r="A21" s="39"/>
      <c r="B21" s="17"/>
      <c r="C21" s="32" t="s">
        <v>88</v>
      </c>
      <c r="D21" s="15">
        <v>198000</v>
      </c>
      <c r="E21" s="10"/>
    </row>
    <row r="22" spans="1:5" ht="15.75">
      <c r="A22" s="18">
        <v>150</v>
      </c>
      <c r="B22" s="6"/>
      <c r="C22" s="6" t="s">
        <v>11</v>
      </c>
      <c r="D22" s="11">
        <f>D23</f>
        <v>10212535</v>
      </c>
      <c r="E22" s="10"/>
    </row>
    <row r="23" spans="1:5" ht="15">
      <c r="A23" s="36"/>
      <c r="B23" s="4">
        <v>15011</v>
      </c>
      <c r="C23" s="4" t="s">
        <v>38</v>
      </c>
      <c r="D23" s="12">
        <f>SUM(D24:D27)</f>
        <v>10212535</v>
      </c>
      <c r="E23" s="10"/>
    </row>
    <row r="24" spans="1:5" ht="25.5">
      <c r="A24" s="36"/>
      <c r="B24" s="41"/>
      <c r="C24" s="14" t="s">
        <v>39</v>
      </c>
      <c r="D24" s="15">
        <v>1834131</v>
      </c>
      <c r="E24" s="10"/>
    </row>
    <row r="25" spans="1:5" ht="38.25">
      <c r="A25" s="36"/>
      <c r="B25" s="41"/>
      <c r="C25" s="14" t="s">
        <v>40</v>
      </c>
      <c r="D25" s="15">
        <f>6439354-2643088</f>
        <v>3796266</v>
      </c>
      <c r="E25" s="10"/>
    </row>
    <row r="26" spans="1:5" ht="38.25">
      <c r="A26" s="36"/>
      <c r="B26" s="41"/>
      <c r="C26" s="14" t="s">
        <v>41</v>
      </c>
      <c r="D26" s="15">
        <v>2158483</v>
      </c>
      <c r="E26" s="10"/>
    </row>
    <row r="27" spans="1:5" ht="42.75" customHeight="1">
      <c r="A27" s="36"/>
      <c r="B27" s="41"/>
      <c r="C27" s="14" t="s">
        <v>42</v>
      </c>
      <c r="D27" s="15">
        <f>1395658+1027997</f>
        <v>2423655</v>
      </c>
      <c r="E27" s="10"/>
    </row>
    <row r="28" spans="1:5" ht="15.75">
      <c r="A28" s="18">
        <v>600</v>
      </c>
      <c r="B28" s="6"/>
      <c r="C28" s="6" t="s">
        <v>6</v>
      </c>
      <c r="D28" s="11">
        <f>D29+D31+D34</f>
        <v>37351612</v>
      </c>
      <c r="E28" s="10"/>
    </row>
    <row r="29" spans="1:5" ht="15">
      <c r="A29" s="45"/>
      <c r="B29" s="4">
        <v>60004</v>
      </c>
      <c r="C29" s="4" t="s">
        <v>43</v>
      </c>
      <c r="D29" s="12">
        <f>SUM(D30:D30)</f>
        <v>150000</v>
      </c>
      <c r="E29" s="10"/>
    </row>
    <row r="30" spans="1:5" ht="38.25">
      <c r="A30" s="46"/>
      <c r="B30" s="17"/>
      <c r="C30" s="14" t="s">
        <v>44</v>
      </c>
      <c r="D30" s="15">
        <v>150000</v>
      </c>
      <c r="E30" s="10"/>
    </row>
    <row r="31" spans="1:5" ht="15">
      <c r="A31" s="46"/>
      <c r="B31" s="4">
        <v>60013</v>
      </c>
      <c r="C31" s="4" t="s">
        <v>45</v>
      </c>
      <c r="D31" s="12">
        <f>SUM(D32:D33)</f>
        <v>35156977</v>
      </c>
      <c r="E31" s="10"/>
    </row>
    <row r="32" spans="1:5" ht="65.25" customHeight="1">
      <c r="A32" s="46"/>
      <c r="B32" s="35"/>
      <c r="C32" s="14" t="s">
        <v>91</v>
      </c>
      <c r="D32" s="15">
        <v>15000</v>
      </c>
      <c r="E32" s="10"/>
    </row>
    <row r="33" spans="1:5" ht="38.25">
      <c r="A33" s="46"/>
      <c r="B33" s="35"/>
      <c r="C33" s="14" t="s">
        <v>46</v>
      </c>
      <c r="D33" s="15">
        <f>30303598+4838379</f>
        <v>35141977</v>
      </c>
      <c r="E33" s="10"/>
    </row>
    <row r="34" spans="1:5" ht="15">
      <c r="A34" s="46"/>
      <c r="B34" s="19">
        <v>60014</v>
      </c>
      <c r="C34" s="21" t="s">
        <v>101</v>
      </c>
      <c r="D34" s="22">
        <f>SUM(D35)</f>
        <v>2044635</v>
      </c>
      <c r="E34" s="10"/>
    </row>
    <row r="35" spans="1:5" ht="38.25">
      <c r="A35" s="47"/>
      <c r="B35" s="19"/>
      <c r="C35" s="14" t="s">
        <v>46</v>
      </c>
      <c r="D35" s="15">
        <v>2044635</v>
      </c>
      <c r="E35" s="10"/>
    </row>
    <row r="36" spans="1:5" ht="15.75">
      <c r="A36" s="18">
        <v>700</v>
      </c>
      <c r="B36" s="6"/>
      <c r="C36" s="6" t="s">
        <v>9</v>
      </c>
      <c r="D36" s="11">
        <f>D37</f>
        <v>1826520</v>
      </c>
      <c r="E36" s="10"/>
    </row>
    <row r="37" spans="1:5" ht="15.75" customHeight="1">
      <c r="A37" s="44"/>
      <c r="B37" s="4">
        <v>70005</v>
      </c>
      <c r="C37" s="4" t="s">
        <v>47</v>
      </c>
      <c r="D37" s="12">
        <f>SUM(D38:D41)</f>
        <v>1826520</v>
      </c>
      <c r="E37" s="10"/>
    </row>
    <row r="38" spans="1:5" ht="15.75" customHeight="1">
      <c r="A38" s="44"/>
      <c r="B38" s="48"/>
      <c r="C38" s="14" t="s">
        <v>19</v>
      </c>
      <c r="D38" s="15">
        <v>250000</v>
      </c>
      <c r="E38" s="10"/>
    </row>
    <row r="39" spans="1:5" ht="25.5">
      <c r="A39" s="44"/>
      <c r="B39" s="48"/>
      <c r="C39" s="14" t="s">
        <v>48</v>
      </c>
      <c r="D39" s="15">
        <v>480000</v>
      </c>
      <c r="E39" s="10"/>
    </row>
    <row r="40" spans="1:5" ht="12.75">
      <c r="A40" s="44"/>
      <c r="B40" s="48"/>
      <c r="C40" s="14" t="s">
        <v>49</v>
      </c>
      <c r="D40" s="15">
        <v>1066520</v>
      </c>
      <c r="E40" s="10"/>
    </row>
    <row r="41" spans="1:5" ht="41.25" customHeight="1">
      <c r="A41" s="44"/>
      <c r="B41" s="48"/>
      <c r="C41" s="14" t="s">
        <v>32</v>
      </c>
      <c r="D41" s="15">
        <v>30000</v>
      </c>
      <c r="E41" s="10"/>
    </row>
    <row r="42" spans="1:5" ht="15.75">
      <c r="A42" s="18">
        <v>710</v>
      </c>
      <c r="B42" s="4"/>
      <c r="C42" s="6" t="s">
        <v>7</v>
      </c>
      <c r="D42" s="11">
        <f>D43+D46+D48+D50</f>
        <v>1029500</v>
      </c>
      <c r="E42" s="10"/>
    </row>
    <row r="43" spans="1:5" ht="15">
      <c r="A43" s="36"/>
      <c r="B43" s="4">
        <v>71003</v>
      </c>
      <c r="C43" s="4" t="s">
        <v>50</v>
      </c>
      <c r="D43" s="12">
        <f>SUM(D44:D45)</f>
        <v>602500</v>
      </c>
      <c r="E43" s="10"/>
    </row>
    <row r="44" spans="1:5" ht="25.5" customHeight="1">
      <c r="A44" s="36"/>
      <c r="B44" s="35"/>
      <c r="C44" s="14" t="s">
        <v>85</v>
      </c>
      <c r="D44" s="15">
        <v>500000</v>
      </c>
      <c r="E44" s="10"/>
    </row>
    <row r="45" spans="1:5" ht="38.25">
      <c r="A45" s="36"/>
      <c r="B45" s="35"/>
      <c r="C45" s="7" t="s">
        <v>79</v>
      </c>
      <c r="D45" s="15">
        <f>45000+57500</f>
        <v>102500</v>
      </c>
      <c r="E45" s="10"/>
    </row>
    <row r="46" spans="1:5" ht="15">
      <c r="A46" s="36"/>
      <c r="B46" s="4">
        <v>71005</v>
      </c>
      <c r="C46" s="4" t="s">
        <v>98</v>
      </c>
      <c r="D46" s="12">
        <f>D47</f>
        <v>3000</v>
      </c>
      <c r="E46" s="10"/>
    </row>
    <row r="47" spans="1:5" ht="38.25">
      <c r="A47" s="36"/>
      <c r="B47" s="4"/>
      <c r="C47" s="14" t="s">
        <v>32</v>
      </c>
      <c r="D47" s="15">
        <v>3000</v>
      </c>
      <c r="E47" s="10"/>
    </row>
    <row r="48" spans="1:5" ht="15">
      <c r="A48" s="36"/>
      <c r="B48" s="4">
        <v>71012</v>
      </c>
      <c r="C48" s="4" t="s">
        <v>51</v>
      </c>
      <c r="D48" s="12">
        <f>SUM(D49:D49)</f>
        <v>224000</v>
      </c>
      <c r="E48" s="10"/>
    </row>
    <row r="49" spans="1:5" ht="38.25">
      <c r="A49" s="36"/>
      <c r="B49" s="19"/>
      <c r="C49" s="14" t="s">
        <v>32</v>
      </c>
      <c r="D49" s="15">
        <v>224000</v>
      </c>
      <c r="E49" s="10"/>
    </row>
    <row r="50" spans="1:5" ht="15">
      <c r="A50" s="36"/>
      <c r="B50" s="20">
        <v>71095</v>
      </c>
      <c r="C50" s="21" t="s">
        <v>52</v>
      </c>
      <c r="D50" s="22">
        <f>SUM(D51)</f>
        <v>200000</v>
      </c>
      <c r="E50" s="10"/>
    </row>
    <row r="51" spans="1:5" ht="38.25">
      <c r="A51" s="36"/>
      <c r="B51" s="19"/>
      <c r="C51" s="14" t="s">
        <v>32</v>
      </c>
      <c r="D51" s="15">
        <v>200000</v>
      </c>
      <c r="E51" s="10"/>
    </row>
    <row r="52" spans="1:5" ht="15.75">
      <c r="A52" s="18">
        <v>730</v>
      </c>
      <c r="B52" s="4"/>
      <c r="C52" s="6" t="s">
        <v>15</v>
      </c>
      <c r="D52" s="11">
        <f>D53</f>
        <v>4913921</v>
      </c>
      <c r="E52" s="10"/>
    </row>
    <row r="53" spans="1:5" ht="15">
      <c r="A53" s="36"/>
      <c r="B53" s="4">
        <v>73095</v>
      </c>
      <c r="C53" s="4" t="s">
        <v>52</v>
      </c>
      <c r="D53" s="12">
        <f>SUM(D54:D55)</f>
        <v>4913921</v>
      </c>
      <c r="E53" s="10"/>
    </row>
    <row r="54" spans="1:5" ht="25.5">
      <c r="A54" s="36"/>
      <c r="B54" s="35"/>
      <c r="C54" s="14" t="s">
        <v>39</v>
      </c>
      <c r="D54" s="15">
        <v>1941453</v>
      </c>
      <c r="E54" s="10"/>
    </row>
    <row r="55" spans="1:5" ht="38.25">
      <c r="A55" s="36"/>
      <c r="B55" s="35"/>
      <c r="C55" s="23" t="s">
        <v>40</v>
      </c>
      <c r="D55" s="15">
        <f>6108150-3135682</f>
        <v>2972468</v>
      </c>
      <c r="E55" s="10"/>
    </row>
    <row r="56" spans="1:5" ht="15.75">
      <c r="A56" s="18">
        <v>750</v>
      </c>
      <c r="B56" s="4"/>
      <c r="C56" s="6" t="s">
        <v>8</v>
      </c>
      <c r="D56" s="11">
        <f>D57+D59+D65+D68</f>
        <v>5356178</v>
      </c>
      <c r="E56" s="10"/>
    </row>
    <row r="57" spans="1:5" ht="15">
      <c r="A57" s="36"/>
      <c r="B57" s="4">
        <v>75011</v>
      </c>
      <c r="C57" s="4" t="s">
        <v>53</v>
      </c>
      <c r="D57" s="12">
        <f>D58</f>
        <v>587000</v>
      </c>
      <c r="E57" s="10"/>
    </row>
    <row r="58" spans="1:5" ht="39.75" customHeight="1">
      <c r="A58" s="36"/>
      <c r="B58" s="4"/>
      <c r="C58" s="14" t="s">
        <v>54</v>
      </c>
      <c r="D58" s="15">
        <v>587000</v>
      </c>
      <c r="E58" s="10"/>
    </row>
    <row r="59" spans="1:5" ht="15">
      <c r="A59" s="36"/>
      <c r="B59" s="4">
        <v>75018</v>
      </c>
      <c r="C59" s="4" t="s">
        <v>55</v>
      </c>
      <c r="D59" s="12">
        <f>SUM(D60:D64)</f>
        <v>3200160</v>
      </c>
      <c r="E59" s="10"/>
    </row>
    <row r="60" spans="1:5" ht="38.25">
      <c r="A60" s="36"/>
      <c r="B60" s="50"/>
      <c r="C60" s="14" t="s">
        <v>94</v>
      </c>
      <c r="D60" s="15">
        <v>26000</v>
      </c>
      <c r="E60" s="10"/>
    </row>
    <row r="61" spans="1:5" ht="38.25" customHeight="1">
      <c r="A61" s="36"/>
      <c r="B61" s="51"/>
      <c r="C61" s="14" t="s">
        <v>80</v>
      </c>
      <c r="D61" s="26">
        <f>260000-57500</f>
        <v>202500</v>
      </c>
      <c r="E61" s="10"/>
    </row>
    <row r="62" spans="1:5" ht="25.5">
      <c r="A62" s="36"/>
      <c r="B62" s="51"/>
      <c r="C62" s="14" t="s">
        <v>56</v>
      </c>
      <c r="D62" s="15">
        <v>10000</v>
      </c>
      <c r="E62" s="10"/>
    </row>
    <row r="63" spans="1:5" ht="39" customHeight="1">
      <c r="A63" s="36"/>
      <c r="B63" s="51"/>
      <c r="C63" s="23" t="s">
        <v>57</v>
      </c>
      <c r="D63" s="15">
        <v>153660</v>
      </c>
      <c r="E63" s="10"/>
    </row>
    <row r="64" spans="1:5" ht="39" customHeight="1">
      <c r="A64" s="36"/>
      <c r="B64" s="52"/>
      <c r="C64" s="23" t="s">
        <v>102</v>
      </c>
      <c r="D64" s="15">
        <v>2808000</v>
      </c>
      <c r="E64" s="10"/>
    </row>
    <row r="65" spans="1:5" ht="15">
      <c r="A65" s="36"/>
      <c r="B65" s="4">
        <v>75046</v>
      </c>
      <c r="C65" s="4" t="s">
        <v>58</v>
      </c>
      <c r="D65" s="12">
        <f>SUM(D66:D67)</f>
        <v>63684</v>
      </c>
      <c r="E65" s="10"/>
    </row>
    <row r="66" spans="1:5" ht="38.25" customHeight="1">
      <c r="A66" s="36"/>
      <c r="B66" s="35"/>
      <c r="C66" s="14" t="s">
        <v>35</v>
      </c>
      <c r="D66" s="15">
        <v>3684</v>
      </c>
      <c r="E66" s="10"/>
    </row>
    <row r="67" spans="1:5" ht="38.25">
      <c r="A67" s="36"/>
      <c r="B67" s="35"/>
      <c r="C67" s="14" t="s">
        <v>32</v>
      </c>
      <c r="D67" s="15">
        <v>60000</v>
      </c>
      <c r="E67" s="10"/>
    </row>
    <row r="68" spans="1:5" ht="15">
      <c r="A68" s="36"/>
      <c r="B68" s="4">
        <v>75095</v>
      </c>
      <c r="C68" s="4" t="s">
        <v>52</v>
      </c>
      <c r="D68" s="12">
        <f>SUM(D69:D71)</f>
        <v>1505334</v>
      </c>
      <c r="E68" s="10"/>
    </row>
    <row r="69" spans="1:5" ht="38.25">
      <c r="A69" s="36"/>
      <c r="B69" s="35"/>
      <c r="C69" s="23" t="s">
        <v>84</v>
      </c>
      <c r="D69" s="15">
        <f>452114-174957</f>
        <v>277157</v>
      </c>
      <c r="E69" s="10" t="s">
        <v>78</v>
      </c>
    </row>
    <row r="70" spans="1:5" ht="38.25">
      <c r="A70" s="36"/>
      <c r="B70" s="35"/>
      <c r="C70" s="23" t="s">
        <v>81</v>
      </c>
      <c r="D70" s="15">
        <v>174957</v>
      </c>
      <c r="E70" s="10"/>
    </row>
    <row r="71" spans="1:5" ht="38.25">
      <c r="A71" s="36"/>
      <c r="B71" s="35"/>
      <c r="C71" s="14" t="s">
        <v>46</v>
      </c>
      <c r="D71" s="15">
        <f>1215175-161955</f>
        <v>1053220</v>
      </c>
      <c r="E71" s="10"/>
    </row>
    <row r="72" spans="1:5" ht="63">
      <c r="A72" s="18">
        <v>756</v>
      </c>
      <c r="B72" s="4"/>
      <c r="C72" s="6" t="s">
        <v>16</v>
      </c>
      <c r="D72" s="11">
        <f>D73+D75</f>
        <v>131359776</v>
      </c>
      <c r="E72" s="10"/>
    </row>
    <row r="73" spans="1:5" ht="45">
      <c r="A73" s="36"/>
      <c r="B73" s="4">
        <v>75618</v>
      </c>
      <c r="C73" s="4" t="s">
        <v>82</v>
      </c>
      <c r="D73" s="12">
        <f>D74</f>
        <v>1300000</v>
      </c>
      <c r="E73" s="10"/>
    </row>
    <row r="74" spans="1:5" ht="15">
      <c r="A74" s="36"/>
      <c r="B74" s="4"/>
      <c r="C74" s="14" t="s">
        <v>59</v>
      </c>
      <c r="D74" s="15">
        <v>1300000</v>
      </c>
      <c r="E74" s="10"/>
    </row>
    <row r="75" spans="1:5" ht="30">
      <c r="A75" s="36"/>
      <c r="B75" s="4">
        <v>75623</v>
      </c>
      <c r="C75" s="4" t="s">
        <v>60</v>
      </c>
      <c r="D75" s="12">
        <f>SUM(D76:D77)</f>
        <v>130059776</v>
      </c>
      <c r="E75" s="10"/>
    </row>
    <row r="76" spans="1:5" ht="15" customHeight="1">
      <c r="A76" s="36"/>
      <c r="B76" s="35"/>
      <c r="C76" s="14" t="s">
        <v>61</v>
      </c>
      <c r="D76" s="15">
        <v>26939842</v>
      </c>
      <c r="E76" s="10"/>
    </row>
    <row r="77" spans="1:5" ht="15" customHeight="1">
      <c r="A77" s="36"/>
      <c r="B77" s="35"/>
      <c r="C77" s="14" t="s">
        <v>90</v>
      </c>
      <c r="D77" s="15">
        <f>95000000+5000000+3119934</f>
        <v>103119934</v>
      </c>
      <c r="E77" s="10"/>
    </row>
    <row r="78" spans="1:5" ht="15.75">
      <c r="A78" s="18">
        <v>758</v>
      </c>
      <c r="B78" s="4"/>
      <c r="C78" s="6" t="s">
        <v>0</v>
      </c>
      <c r="D78" s="11">
        <f>D79+D81+D83+D85</f>
        <v>188135167</v>
      </c>
      <c r="E78" s="10"/>
    </row>
    <row r="79" spans="1:5" ht="30">
      <c r="A79" s="36"/>
      <c r="B79" s="4">
        <v>75801</v>
      </c>
      <c r="C79" s="4" t="s">
        <v>62</v>
      </c>
      <c r="D79" s="12">
        <f>D80</f>
        <v>41716442</v>
      </c>
      <c r="E79" s="10"/>
    </row>
    <row r="80" spans="1:5" ht="15">
      <c r="A80" s="36"/>
      <c r="B80" s="4"/>
      <c r="C80" s="14" t="s">
        <v>63</v>
      </c>
      <c r="D80" s="15">
        <f>43265376-1548934</f>
        <v>41716442</v>
      </c>
      <c r="E80" s="10"/>
    </row>
    <row r="81" spans="1:5" ht="30">
      <c r="A81" s="36"/>
      <c r="B81" s="4">
        <v>75804</v>
      </c>
      <c r="C81" s="4" t="s">
        <v>64</v>
      </c>
      <c r="D81" s="12">
        <f>D82</f>
        <v>94051295</v>
      </c>
      <c r="E81" s="10"/>
    </row>
    <row r="82" spans="1:5" ht="15">
      <c r="A82" s="36"/>
      <c r="B82" s="4"/>
      <c r="C82" s="14" t="s">
        <v>63</v>
      </c>
      <c r="D82" s="15">
        <v>94051295</v>
      </c>
      <c r="E82" s="10"/>
    </row>
    <row r="83" spans="1:5" ht="15">
      <c r="A83" s="36"/>
      <c r="B83" s="4">
        <v>75814</v>
      </c>
      <c r="C83" s="4" t="s">
        <v>83</v>
      </c>
      <c r="D83" s="12">
        <f>D84</f>
        <v>1000000</v>
      </c>
      <c r="E83" s="10"/>
    </row>
    <row r="84" spans="1:5" ht="25.5">
      <c r="A84" s="36"/>
      <c r="B84" s="4"/>
      <c r="C84" s="14" t="s">
        <v>65</v>
      </c>
      <c r="D84" s="15">
        <v>1000000</v>
      </c>
      <c r="E84" s="10"/>
    </row>
    <row r="85" spans="1:5" ht="15">
      <c r="A85" s="36"/>
      <c r="B85" s="4">
        <v>75833</v>
      </c>
      <c r="C85" s="4" t="s">
        <v>66</v>
      </c>
      <c r="D85" s="12">
        <f>D86</f>
        <v>51367430</v>
      </c>
      <c r="E85" s="10"/>
    </row>
    <row r="86" spans="1:5" ht="15">
      <c r="A86" s="36"/>
      <c r="B86" s="4"/>
      <c r="C86" s="14" t="s">
        <v>63</v>
      </c>
      <c r="D86" s="15">
        <v>51367430</v>
      </c>
      <c r="E86" s="10"/>
    </row>
    <row r="87" spans="1:5" ht="15.75">
      <c r="A87" s="18">
        <v>801</v>
      </c>
      <c r="B87" s="4"/>
      <c r="C87" s="6" t="s">
        <v>103</v>
      </c>
      <c r="D87" s="11">
        <f>D88</f>
        <v>350000</v>
      </c>
      <c r="E87" s="10"/>
    </row>
    <row r="88" spans="1:5" ht="15">
      <c r="A88" s="45"/>
      <c r="B88" s="4">
        <v>80147</v>
      </c>
      <c r="C88" s="4" t="s">
        <v>104</v>
      </c>
      <c r="D88" s="12">
        <f>D89</f>
        <v>350000</v>
      </c>
      <c r="E88" s="10"/>
    </row>
    <row r="89" spans="1:5" ht="45" customHeight="1">
      <c r="A89" s="47"/>
      <c r="B89" s="4"/>
      <c r="C89" s="14" t="s">
        <v>102</v>
      </c>
      <c r="D89" s="15">
        <v>350000</v>
      </c>
      <c r="E89" s="10"/>
    </row>
    <row r="90" spans="1:5" ht="15.75">
      <c r="A90" s="18">
        <v>803</v>
      </c>
      <c r="B90" s="4"/>
      <c r="C90" s="6" t="s">
        <v>14</v>
      </c>
      <c r="D90" s="11">
        <f>D91</f>
        <v>5154610</v>
      </c>
      <c r="E90" s="10"/>
    </row>
    <row r="91" spans="1:5" ht="15">
      <c r="A91" s="36"/>
      <c r="B91" s="4">
        <v>80309</v>
      </c>
      <c r="C91" s="4" t="s">
        <v>97</v>
      </c>
      <c r="D91" s="12">
        <f>SUM(D92:D93)</f>
        <v>5154610</v>
      </c>
      <c r="E91" s="10"/>
    </row>
    <row r="92" spans="1:5" ht="38.25">
      <c r="A92" s="36"/>
      <c r="B92" s="35"/>
      <c r="C92" s="14" t="s">
        <v>46</v>
      </c>
      <c r="D92" s="15">
        <f>3721587+8663</f>
        <v>3730250</v>
      </c>
      <c r="E92" s="10"/>
    </row>
    <row r="93" spans="1:5" ht="25.5">
      <c r="A93" s="36"/>
      <c r="B93" s="35"/>
      <c r="C93" s="14" t="s">
        <v>39</v>
      </c>
      <c r="D93" s="15">
        <v>1424360</v>
      </c>
      <c r="E93" s="10"/>
    </row>
    <row r="94" spans="1:5" ht="15.75">
      <c r="A94" s="18">
        <v>851</v>
      </c>
      <c r="B94" s="4"/>
      <c r="C94" s="6" t="s">
        <v>1</v>
      </c>
      <c r="D94" s="11">
        <f>D97+D99+D95</f>
        <v>3527000</v>
      </c>
      <c r="E94" s="10"/>
    </row>
    <row r="95" spans="1:5" ht="15.75" customHeight="1">
      <c r="A95" s="49"/>
      <c r="B95" s="21">
        <v>85111</v>
      </c>
      <c r="C95" s="21" t="s">
        <v>105</v>
      </c>
      <c r="D95" s="22">
        <f>SUM(D96)</f>
        <v>400000</v>
      </c>
      <c r="E95" s="10"/>
    </row>
    <row r="96" spans="1:5" ht="42.75" customHeight="1">
      <c r="A96" s="53"/>
      <c r="B96" s="32"/>
      <c r="C96" s="32" t="s">
        <v>102</v>
      </c>
      <c r="D96" s="33">
        <v>400000</v>
      </c>
      <c r="E96" s="10"/>
    </row>
    <row r="97" spans="1:5" ht="45">
      <c r="A97" s="53"/>
      <c r="B97" s="4">
        <v>85156</v>
      </c>
      <c r="C97" s="4" t="s">
        <v>67</v>
      </c>
      <c r="D97" s="12">
        <f>D98</f>
        <v>14000</v>
      </c>
      <c r="E97" s="10"/>
    </row>
    <row r="98" spans="1:5" ht="38.25">
      <c r="A98" s="53"/>
      <c r="B98" s="4"/>
      <c r="C98" s="14" t="s">
        <v>32</v>
      </c>
      <c r="D98" s="15">
        <v>14000</v>
      </c>
      <c r="E98" s="10"/>
    </row>
    <row r="99" spans="1:5" ht="15.75" customHeight="1">
      <c r="A99" s="53"/>
      <c r="B99" s="4">
        <v>85157</v>
      </c>
      <c r="C99" s="4" t="s">
        <v>68</v>
      </c>
      <c r="D99" s="12">
        <f>SUM(D100:D100)</f>
        <v>3113000</v>
      </c>
      <c r="E99" s="10"/>
    </row>
    <row r="100" spans="1:5" ht="38.25">
      <c r="A100" s="54"/>
      <c r="B100" s="19"/>
      <c r="C100" s="14" t="s">
        <v>32</v>
      </c>
      <c r="D100" s="15">
        <v>3113000</v>
      </c>
      <c r="E100" s="10"/>
    </row>
    <row r="101" spans="1:5" ht="15.75">
      <c r="A101" s="18">
        <v>852</v>
      </c>
      <c r="B101" s="4"/>
      <c r="C101" s="6" t="s">
        <v>69</v>
      </c>
      <c r="D101" s="11">
        <f>D102</f>
        <v>70000</v>
      </c>
      <c r="E101" s="10"/>
    </row>
    <row r="102" spans="1:5" ht="45">
      <c r="A102" s="36"/>
      <c r="B102" s="4">
        <v>85212</v>
      </c>
      <c r="C102" s="4" t="s">
        <v>70</v>
      </c>
      <c r="D102" s="12">
        <f>D103</f>
        <v>70000</v>
      </c>
      <c r="E102" s="10"/>
    </row>
    <row r="103" spans="1:5" ht="38.25">
      <c r="A103" s="36"/>
      <c r="B103" s="4"/>
      <c r="C103" s="14" t="s">
        <v>32</v>
      </c>
      <c r="D103" s="15">
        <v>70000</v>
      </c>
      <c r="E103" s="10"/>
    </row>
    <row r="104" spans="1:5" ht="31.5" customHeight="1">
      <c r="A104" s="18">
        <v>853</v>
      </c>
      <c r="B104" s="4"/>
      <c r="C104" s="6" t="s">
        <v>17</v>
      </c>
      <c r="D104" s="11">
        <f>D105</f>
        <v>21068073</v>
      </c>
      <c r="E104" s="10"/>
    </row>
    <row r="105" spans="1:5" ht="15">
      <c r="A105" s="36"/>
      <c r="B105" s="4">
        <v>85332</v>
      </c>
      <c r="C105" s="4" t="s">
        <v>99</v>
      </c>
      <c r="D105" s="12">
        <f>SUM(D106:D111)</f>
        <v>21068073</v>
      </c>
      <c r="E105" s="10"/>
    </row>
    <row r="106" spans="1:5" ht="25.5">
      <c r="A106" s="36"/>
      <c r="B106" s="35"/>
      <c r="C106" s="14" t="s">
        <v>95</v>
      </c>
      <c r="D106" s="15">
        <v>107300</v>
      </c>
      <c r="E106" s="10"/>
    </row>
    <row r="107" spans="1:5" ht="44.25" customHeight="1">
      <c r="A107" s="36"/>
      <c r="B107" s="35"/>
      <c r="C107" s="7" t="s">
        <v>93</v>
      </c>
      <c r="D107" s="15">
        <v>339625</v>
      </c>
      <c r="E107" s="10"/>
    </row>
    <row r="108" spans="1:5" ht="38.25">
      <c r="A108" s="36"/>
      <c r="B108" s="35"/>
      <c r="C108" s="14" t="s">
        <v>32</v>
      </c>
      <c r="D108" s="15">
        <v>270000</v>
      </c>
      <c r="E108" s="10"/>
    </row>
    <row r="109" spans="1:5" ht="25.5">
      <c r="A109" s="36"/>
      <c r="B109" s="35"/>
      <c r="C109" s="14" t="s">
        <v>39</v>
      </c>
      <c r="D109" s="15">
        <v>5938476</v>
      </c>
      <c r="E109" s="10"/>
    </row>
    <row r="110" spans="1:5" ht="38.25">
      <c r="A110" s="36"/>
      <c r="B110" s="35"/>
      <c r="C110" s="14" t="s">
        <v>40</v>
      </c>
      <c r="D110" s="15">
        <f>19782873-1822743-5391348+976921</f>
        <v>13545703</v>
      </c>
      <c r="E110" s="10"/>
    </row>
    <row r="111" spans="1:5" ht="25.5">
      <c r="A111" s="36"/>
      <c r="B111" s="35"/>
      <c r="C111" s="23" t="s">
        <v>71</v>
      </c>
      <c r="D111" s="15">
        <v>866969</v>
      </c>
      <c r="E111" s="10"/>
    </row>
    <row r="112" spans="1:5" ht="15.75">
      <c r="A112" s="18">
        <v>854</v>
      </c>
      <c r="B112" s="4"/>
      <c r="C112" s="6" t="s">
        <v>18</v>
      </c>
      <c r="D112" s="11">
        <f>D113</f>
        <v>15435686</v>
      </c>
      <c r="E112" s="10"/>
    </row>
    <row r="113" spans="1:5" ht="15.75" customHeight="1">
      <c r="A113" s="44"/>
      <c r="B113" s="4">
        <v>85415</v>
      </c>
      <c r="C113" s="4" t="s">
        <v>72</v>
      </c>
      <c r="D113" s="12">
        <f>SUM(D114:D115)</f>
        <v>15435686</v>
      </c>
      <c r="E113" s="10"/>
    </row>
    <row r="114" spans="1:5" ht="38.25">
      <c r="A114" s="44"/>
      <c r="B114" s="35"/>
      <c r="C114" s="14" t="s">
        <v>40</v>
      </c>
      <c r="D114" s="24">
        <f>14238594-1562250</f>
        <v>12676344</v>
      </c>
      <c r="E114" s="10"/>
    </row>
    <row r="115" spans="1:5" ht="25.5">
      <c r="A115" s="44"/>
      <c r="B115" s="35"/>
      <c r="C115" s="14" t="s">
        <v>39</v>
      </c>
      <c r="D115" s="15">
        <v>2759342</v>
      </c>
      <c r="E115" s="10"/>
    </row>
    <row r="116" spans="1:5" ht="19.5" customHeight="1">
      <c r="A116" s="18">
        <v>900</v>
      </c>
      <c r="B116" s="4"/>
      <c r="C116" s="6" t="s">
        <v>12</v>
      </c>
      <c r="D116" s="11">
        <f>D117+D119</f>
        <v>36000</v>
      </c>
      <c r="E116" s="10"/>
    </row>
    <row r="117" spans="1:5" ht="30">
      <c r="A117" s="36"/>
      <c r="B117" s="4">
        <v>90019</v>
      </c>
      <c r="C117" s="4" t="s">
        <v>73</v>
      </c>
      <c r="D117" s="12">
        <f>D118</f>
        <v>30000</v>
      </c>
      <c r="E117" s="10"/>
    </row>
    <row r="118" spans="1:5" ht="25.5">
      <c r="A118" s="36"/>
      <c r="B118" s="4"/>
      <c r="C118" s="14" t="s">
        <v>23</v>
      </c>
      <c r="D118" s="15">
        <v>30000</v>
      </c>
      <c r="E118" s="10"/>
    </row>
    <row r="119" spans="1:5" ht="30">
      <c r="A119" s="36"/>
      <c r="B119" s="4">
        <v>90020</v>
      </c>
      <c r="C119" s="4" t="s">
        <v>74</v>
      </c>
      <c r="D119" s="12">
        <f>D120</f>
        <v>6000</v>
      </c>
      <c r="E119" s="10"/>
    </row>
    <row r="120" spans="1:5" ht="15">
      <c r="A120" s="36"/>
      <c r="B120" s="4"/>
      <c r="C120" s="23" t="s">
        <v>22</v>
      </c>
      <c r="D120" s="15">
        <v>6000</v>
      </c>
      <c r="E120" s="10"/>
    </row>
    <row r="121" spans="1:5" ht="24.75" customHeight="1">
      <c r="A121" s="18">
        <v>921</v>
      </c>
      <c r="B121" s="4"/>
      <c r="C121" s="6" t="s">
        <v>10</v>
      </c>
      <c r="D121" s="11">
        <f>D122</f>
        <v>1618000</v>
      </c>
      <c r="E121" s="10"/>
    </row>
    <row r="122" spans="1:5" ht="15" customHeight="1">
      <c r="A122" s="44"/>
      <c r="B122" s="4">
        <v>92116</v>
      </c>
      <c r="C122" s="4" t="s">
        <v>75</v>
      </c>
      <c r="D122" s="12">
        <f>SUM(D123:D124)</f>
        <v>1618000</v>
      </c>
      <c r="E122" s="10"/>
    </row>
    <row r="123" spans="1:5" ht="38.25">
      <c r="A123" s="44"/>
      <c r="B123" s="35"/>
      <c r="C123" s="14" t="s">
        <v>76</v>
      </c>
      <c r="D123" s="15">
        <v>1566000</v>
      </c>
      <c r="E123" s="10"/>
    </row>
    <row r="124" spans="1:5" ht="39" thickBot="1">
      <c r="A124" s="49"/>
      <c r="B124" s="50"/>
      <c r="C124" s="25" t="s">
        <v>92</v>
      </c>
      <c r="D124" s="26">
        <v>52000</v>
      </c>
      <c r="E124" s="10"/>
    </row>
    <row r="125" spans="1:5" ht="28.5" customHeight="1" thickBot="1">
      <c r="A125" s="34" t="s">
        <v>77</v>
      </c>
      <c r="B125" s="34"/>
      <c r="C125" s="34"/>
      <c r="D125" s="27">
        <f>D7+D22+D28+D36+D42+D52+D56+D72+D78+D90+D94+D101+D104+D112+D116+D121+D87</f>
        <v>462367301</v>
      </c>
      <c r="E125" s="10"/>
    </row>
    <row r="126" ht="12.75">
      <c r="A126" s="5"/>
    </row>
    <row r="127" ht="12.75">
      <c r="A127" s="5"/>
    </row>
  </sheetData>
  <mergeCells count="39">
    <mergeCell ref="A122:A124"/>
    <mergeCell ref="B123:B124"/>
    <mergeCell ref="A57:A71"/>
    <mergeCell ref="A105:A111"/>
    <mergeCell ref="B106:B111"/>
    <mergeCell ref="B69:B71"/>
    <mergeCell ref="B60:B64"/>
    <mergeCell ref="A88:A89"/>
    <mergeCell ref="A95:A100"/>
    <mergeCell ref="B13:B16"/>
    <mergeCell ref="B32:B33"/>
    <mergeCell ref="A37:A41"/>
    <mergeCell ref="A113:A115"/>
    <mergeCell ref="A29:A35"/>
    <mergeCell ref="B38:B41"/>
    <mergeCell ref="A53:A55"/>
    <mergeCell ref="A73:A77"/>
    <mergeCell ref="B76:B77"/>
    <mergeCell ref="B66:B67"/>
    <mergeCell ref="C1:D2"/>
    <mergeCell ref="A102:A103"/>
    <mergeCell ref="A79:A86"/>
    <mergeCell ref="D4:D5"/>
    <mergeCell ref="B18:B19"/>
    <mergeCell ref="C4:C5"/>
    <mergeCell ref="B24:B27"/>
    <mergeCell ref="A23:A27"/>
    <mergeCell ref="B92:B93"/>
    <mergeCell ref="A3:D3"/>
    <mergeCell ref="A125:C125"/>
    <mergeCell ref="B54:B55"/>
    <mergeCell ref="A43:A51"/>
    <mergeCell ref="A4:A5"/>
    <mergeCell ref="B4:B5"/>
    <mergeCell ref="A91:A93"/>
    <mergeCell ref="B44:B45"/>
    <mergeCell ref="A117:A120"/>
    <mergeCell ref="A8:A21"/>
    <mergeCell ref="B114:B115"/>
  </mergeCells>
  <printOptions horizontalCentered="1"/>
  <pageMargins left="0.17" right="0.31496062992125984" top="0.7086614173228347" bottom="0.35" header="0.5118110236220472" footer="0.41"/>
  <pageSetup horizontalDpi="600" verticalDpi="600" orientation="portrait" paperSize="9" r:id="rId1"/>
  <rowBreaks count="4" manualBreakCount="4">
    <brk id="21" max="3" man="1"/>
    <brk id="47" max="3" man="1"/>
    <brk id="98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 1</dc:creator>
  <cp:keywords/>
  <dc:description/>
  <cp:lastModifiedBy>ANNA MURDZIA</cp:lastModifiedBy>
  <cp:lastPrinted>2007-02-13T07:34:05Z</cp:lastPrinted>
  <dcterms:created xsi:type="dcterms:W3CDTF">1999-07-13T08:52:16Z</dcterms:created>
  <dcterms:modified xsi:type="dcterms:W3CDTF">2007-03-29T10:00:06Z</dcterms:modified>
  <cp:category/>
  <cp:version/>
  <cp:contentType/>
  <cp:contentStatus/>
</cp:coreProperties>
</file>