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540" windowHeight="5055" activeTab="0"/>
  </bookViews>
  <sheets>
    <sheet name="Wydatki I" sheetId="1" r:id="rId1"/>
  </sheets>
  <definedNames>
    <definedName name="_xlnm.Print_Area" localSheetId="0">'Wydatki I'!$A$1:$D$543</definedName>
    <definedName name="_xlnm.Print_Titles" localSheetId="0">'Wydatki I'!$3:$5</definedName>
  </definedNames>
  <calcPr fullCalcOnLoad="1"/>
</workbook>
</file>

<file path=xl/sharedStrings.xml><?xml version="1.0" encoding="utf-8"?>
<sst xmlns="http://schemas.openxmlformats.org/spreadsheetml/2006/main" count="564" uniqueCount="160">
  <si>
    <t>Dział</t>
  </si>
  <si>
    <t>a) wydatki bieżące</t>
  </si>
  <si>
    <t xml:space="preserve">    w tym :</t>
  </si>
  <si>
    <t xml:space="preserve"> - wynagrodzenia i pochodne od wynagrodzeń</t>
  </si>
  <si>
    <t xml:space="preserve"> - dotacje </t>
  </si>
  <si>
    <t xml:space="preserve"> - wydatki na obsługę długu jednostki samorządu 
   terytorialnego</t>
  </si>
  <si>
    <t xml:space="preserve"> - pozostałe wydatki bieżące</t>
  </si>
  <si>
    <t>b) wydatki majątkowe</t>
  </si>
  <si>
    <t>Pozostała działalność</t>
  </si>
  <si>
    <t>Drogi publiczne wojewódzkie</t>
  </si>
  <si>
    <t>Biura planowania przestrzennego</t>
  </si>
  <si>
    <t xml:space="preserve"> - wydatki z tytułu poręczeń i gwarancji udzielonych przez
   jednostkę samorządu terytorialnego</t>
  </si>
  <si>
    <t>Muzea</t>
  </si>
  <si>
    <t>Biblioteki</t>
  </si>
  <si>
    <t>Filharmonie, orkiestry, chóry i kapele</t>
  </si>
  <si>
    <t>Zadania w zakresie upowszechniania turystyki</t>
  </si>
  <si>
    <t>WYDATKI OGÓŁEM</t>
  </si>
  <si>
    <t>Rozdz.</t>
  </si>
  <si>
    <t xml:space="preserve">b) wydatki majątkowe </t>
  </si>
  <si>
    <t xml:space="preserve">Urzędy marszałkowskie </t>
  </si>
  <si>
    <t xml:space="preserve"> - pozostałe wydatki bieżące </t>
  </si>
  <si>
    <t>kwota  w  zł.</t>
  </si>
  <si>
    <t>ROLNICTWO I ŁOWIECTWO</t>
  </si>
  <si>
    <t>010</t>
  </si>
  <si>
    <t>01006</t>
  </si>
  <si>
    <t>01008</t>
  </si>
  <si>
    <t>600</t>
  </si>
  <si>
    <t>TRANSPORT I ŁĄCZNOŚĆ</t>
  </si>
  <si>
    <t>60003</t>
  </si>
  <si>
    <t>60013</t>
  </si>
  <si>
    <t>630</t>
  </si>
  <si>
    <t>63003</t>
  </si>
  <si>
    <t>710</t>
  </si>
  <si>
    <t>DZIAŁALNOŚĆ USŁUGOWA</t>
  </si>
  <si>
    <t>71003</t>
  </si>
  <si>
    <t>71012</t>
  </si>
  <si>
    <t>Ośrodki dokumentacji geodezyjnej i kartograficznej</t>
  </si>
  <si>
    <t>750</t>
  </si>
  <si>
    <t>ADMINISTRACJA PUBLICZNA</t>
  </si>
  <si>
    <t>75017</t>
  </si>
  <si>
    <t>75018</t>
  </si>
  <si>
    <t>801</t>
  </si>
  <si>
    <t>851</t>
  </si>
  <si>
    <t>85153</t>
  </si>
  <si>
    <t>85154</t>
  </si>
  <si>
    <t>85148</t>
  </si>
  <si>
    <t>85195</t>
  </si>
  <si>
    <t>853</t>
  </si>
  <si>
    <t>85332</t>
  </si>
  <si>
    <t>Wojewódzkie urzędy pracy</t>
  </si>
  <si>
    <t>921</t>
  </si>
  <si>
    <t>KULTURA I OCHRONA DZIEDZICTWA NARODOWEGO</t>
  </si>
  <si>
    <t>92105</t>
  </si>
  <si>
    <t>92108</t>
  </si>
  <si>
    <t>92109</t>
  </si>
  <si>
    <t>Domy i ośrodki kultury, świetlice i kluby</t>
  </si>
  <si>
    <t>92110</t>
  </si>
  <si>
    <t>Galerie i biura wystaw artystycznych</t>
  </si>
  <si>
    <t>92116</t>
  </si>
  <si>
    <t>92118</t>
  </si>
  <si>
    <t>92120</t>
  </si>
  <si>
    <t>Ochrona i konserwacja zabytków</t>
  </si>
  <si>
    <t>92106</t>
  </si>
  <si>
    <t>Teatry dramatyczne i lalkowe</t>
  </si>
  <si>
    <t>926</t>
  </si>
  <si>
    <t>92605</t>
  </si>
  <si>
    <t>Zadania w zakresie kultury fizycznej i sportu</t>
  </si>
  <si>
    <t>758</t>
  </si>
  <si>
    <t>80102</t>
  </si>
  <si>
    <t>80111</t>
  </si>
  <si>
    <t>Gimnazja specjalne</t>
  </si>
  <si>
    <t>80141</t>
  </si>
  <si>
    <t>80146</t>
  </si>
  <si>
    <t>854</t>
  </si>
  <si>
    <t>EDUKACYJNA OPIEKA WYCHOWAWCZA</t>
  </si>
  <si>
    <t>85410</t>
  </si>
  <si>
    <t>01078</t>
  </si>
  <si>
    <t>Usuwanie skutków klęsk żywiołowych</t>
  </si>
  <si>
    <t>80195</t>
  </si>
  <si>
    <t>75095</t>
  </si>
  <si>
    <t>Krajowe pasażerskie przewozy autobusowe</t>
  </si>
  <si>
    <t>700</t>
  </si>
  <si>
    <t>GOSPODARKA MIESZKANIOWA</t>
  </si>
  <si>
    <t>70005</t>
  </si>
  <si>
    <t>Gospodarka gruntami i nieruchomościami</t>
  </si>
  <si>
    <t>92114</t>
  </si>
  <si>
    <t>Pozostałe instytucje kultury</t>
  </si>
  <si>
    <t>92195</t>
  </si>
  <si>
    <t>85156</t>
  </si>
  <si>
    <t>Nazwa / działu, rozdziału</t>
  </si>
  <si>
    <t xml:space="preserve">Zarządy melioracji i urządzeń wodnych      </t>
  </si>
  <si>
    <t>60001</t>
  </si>
  <si>
    <t>Krajowe pasażerskie przewozy kolejowe</t>
  </si>
  <si>
    <t xml:space="preserve">TURYSTYKA                                                </t>
  </si>
  <si>
    <t xml:space="preserve"> - wynagrodzenia i pochodne od wynagrodzeń   </t>
  </si>
  <si>
    <t xml:space="preserve">Samorządowe sejmiki województw            </t>
  </si>
  <si>
    <t xml:space="preserve">RÓŻNE ROZLICZENIA              </t>
  </si>
  <si>
    <t xml:space="preserve">OŚWIATA I WYCHOWANIE                 </t>
  </si>
  <si>
    <t>803</t>
  </si>
  <si>
    <t>80395</t>
  </si>
  <si>
    <t xml:space="preserve">Zwalczanie narkomanii                     </t>
  </si>
  <si>
    <t xml:space="preserve">Przeciwdziałanie alkoholizmowi        </t>
  </si>
  <si>
    <t xml:space="preserve">a) wydatki bieżące                             </t>
  </si>
  <si>
    <t xml:space="preserve">Regionalne ośrodki polityki społecznej        </t>
  </si>
  <si>
    <t xml:space="preserve">Pozostała działalność             </t>
  </si>
  <si>
    <t xml:space="preserve">Pozostałe zadania w zakresie kultury        </t>
  </si>
  <si>
    <t xml:space="preserve">KULTURA FIZYCZNA I SPORT             </t>
  </si>
  <si>
    <t>75818</t>
  </si>
  <si>
    <t>85111</t>
  </si>
  <si>
    <t xml:space="preserve">Szpitale ogólne         </t>
  </si>
  <si>
    <t>900</t>
  </si>
  <si>
    <t>90095</t>
  </si>
  <si>
    <t xml:space="preserve">Szkoły podstawowe specjalne               </t>
  </si>
  <si>
    <t xml:space="preserve">Rezerwy ogólne i celowe        </t>
  </si>
  <si>
    <t xml:space="preserve">a) wydatki bieżące              </t>
  </si>
  <si>
    <t>Internaty i bursy szkolne</t>
  </si>
  <si>
    <t>01095</t>
  </si>
  <si>
    <t>Dokształcanie i doskonalenie nauczycieli</t>
  </si>
  <si>
    <t>01018</t>
  </si>
  <si>
    <t>150</t>
  </si>
  <si>
    <t>15011</t>
  </si>
  <si>
    <t>PRZETWÓRSTWO PRZEMYSŁOWE</t>
  </si>
  <si>
    <t>757</t>
  </si>
  <si>
    <t>75702</t>
  </si>
  <si>
    <t>OBSŁUGA DŁUGU PUBLICZNEGO</t>
  </si>
  <si>
    <t>80130</t>
  </si>
  <si>
    <t>80147</t>
  </si>
  <si>
    <t xml:space="preserve">a) wydatki bieżące </t>
  </si>
  <si>
    <t xml:space="preserve">Medycyna pracy                             </t>
  </si>
  <si>
    <t>01005</t>
  </si>
  <si>
    <t>Prace geodezyjno -  urządzeniowe na potrzeby rolnictwa</t>
  </si>
  <si>
    <t xml:space="preserve">Biblioteki pedagogiczne </t>
  </si>
  <si>
    <t>Zakłady kształcenia nauczycieli</t>
  </si>
  <si>
    <t>Melioracje wodne</t>
  </si>
  <si>
    <t xml:space="preserve">Szkoły zawodowe </t>
  </si>
  <si>
    <t>75704</t>
  </si>
  <si>
    <t>852</t>
  </si>
  <si>
    <t>85217</t>
  </si>
  <si>
    <t>POMOC SPOŁECZNA</t>
  </si>
  <si>
    <r>
      <t xml:space="preserve"> - wynagrodzenia i pochodne od wynagrodzeń     </t>
    </r>
    <r>
      <rPr>
        <sz val="10"/>
        <color indexed="10"/>
        <rFont val="Times New Roman CE"/>
        <family val="1"/>
      </rPr>
      <t xml:space="preserve"> </t>
    </r>
  </si>
  <si>
    <t>GOSPODARKA KOMUNALNA I OCHRONA ŚRODOWISKA</t>
  </si>
  <si>
    <t>SZKOLNICTWO WYŻSZE</t>
  </si>
  <si>
    <t>OCHRONA ZDROWIA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</si>
  <si>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</si>
  <si>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</si>
  <si>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Rolnictwo ekologiczne</t>
  </si>
  <si>
    <t>Rozwój przedsiębiorczości</t>
  </si>
  <si>
    <t>Plan 
na 2004 r.</t>
  </si>
  <si>
    <t xml:space="preserve">SZCZEGÓŁOWY PODZIAŁ WYDATKÓW </t>
  </si>
  <si>
    <t>POZOSTAŁE ZADANIA W ZAKRESIE POLITYKI 
SPOŁECZNEJ</t>
  </si>
  <si>
    <t>Składki na ubezpieczenie zdrowotne oraz świadczenia dla osób nieobjętych obowiązkiem ubezpieczenia zdrowotnego</t>
  </si>
  <si>
    <t>60014</t>
  </si>
  <si>
    <t>Drogi publiczne powiatowe</t>
  </si>
  <si>
    <t>60016</t>
  </si>
  <si>
    <t xml:space="preserve"> Drogi publiczne gminne</t>
  </si>
  <si>
    <t xml:space="preserve"> - pozostałe wydatki bieżące, w tym na:
   1) rezerwa celowa w kwocie 1.800.000,- zł z przeznaczeniem: 
       - na wydatki związane z awansem zawodowym nauczycieli, 
         odprawy emerytalne, podwyżki wynagrodzeń 
         nauczycieli -1.400.000,- zł,
       - dla instytucji kultury znajdujących się w trudnej sytuacji 
         finansowej- 400.000,- zł,
  2) rezerwa ogólna w kwocie 1.200.000,- zł.</t>
  </si>
  <si>
    <t>85157</t>
  </si>
  <si>
    <t>Staże i specjalizacje medyczne</t>
  </si>
  <si>
    <t>b) wydatki majątkowe, w tym na:
       - adaptację pomieszczeń dla potrzeb Urzędu 
         Marszałkowskiego  (budynek Internatu) - 3.366.858,- zł.
       - udział własny samorządu w realizacji zadań w ramach 
         funduszy strukturalnych UE - 4.487.000,- zł.
       - zakup wysokospecjalistycznej aparatury i sprzętu 
         medycznego dla szpitali- 1.000.000,- zł.</t>
  </si>
  <si>
    <t>Załącznik Nr 1
do Uchwały Nr XXI/222/04
Sejmiku Województwa Podkarpackiego w Rzeszowie
z dnia 29 marca 2004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</si>
</sst>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" fillId="0" borderId="4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 applyProtection="1">
      <alignment vertical="center"/>
      <protection/>
    </xf>
    <xf numFmtId="0" fontId="5" fillId="3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5" fillId="3" borderId="8" xfId="17" applyNumberFormat="1" applyFont="1" applyFill="1" applyBorder="1" applyAlignment="1">
      <alignment horizontal="right" vertical="center"/>
    </xf>
    <xf numFmtId="3" fontId="1" fillId="0" borderId="9" xfId="17" applyNumberFormat="1" applyFont="1" applyFill="1" applyBorder="1" applyAlignment="1">
      <alignment horizontal="right" vertical="center"/>
    </xf>
    <xf numFmtId="3" fontId="1" fillId="0" borderId="10" xfId="17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3"/>
  <sheetViews>
    <sheetView showGridLines="0" tabSelected="1" view="pageBreakPreview" zoomScale="75" zoomScaleSheetLayoutView="75" workbookViewId="0" topLeftCell="A1">
      <selection activeCell="F3" sqref="F3"/>
    </sheetView>
  </sheetViews>
  <sheetFormatPr defaultColWidth="9.00390625" defaultRowHeight="12.75"/>
  <cols>
    <col min="1" max="1" width="6.875" style="6" customWidth="1"/>
    <col min="2" max="2" width="7.125" style="6" customWidth="1"/>
    <col min="3" max="3" width="51.875" style="6" customWidth="1"/>
    <col min="4" max="4" width="12.25390625" style="6" customWidth="1"/>
    <col min="5" max="16384" width="9.125" style="6" customWidth="1"/>
  </cols>
  <sheetData>
    <row r="1" spans="3:4" ht="47.25" customHeight="1">
      <c r="C1" s="59" t="s">
        <v>159</v>
      </c>
      <c r="D1" s="59"/>
    </row>
    <row r="2" spans="1:4" ht="41.25" customHeight="1" thickBot="1">
      <c r="A2" s="60" t="s">
        <v>148</v>
      </c>
      <c r="B2" s="60"/>
      <c r="C2" s="60"/>
      <c r="D2" s="60"/>
    </row>
    <row r="3" spans="1:4" ht="33.75" customHeight="1">
      <c r="A3" s="61" t="s">
        <v>0</v>
      </c>
      <c r="B3" s="54" t="s">
        <v>17</v>
      </c>
      <c r="C3" s="54" t="s">
        <v>89</v>
      </c>
      <c r="D3" s="38" t="s">
        <v>147</v>
      </c>
    </row>
    <row r="4" spans="1:4" ht="12.75">
      <c r="A4" s="62"/>
      <c r="B4" s="55"/>
      <c r="C4" s="55"/>
      <c r="D4" s="27" t="s">
        <v>21</v>
      </c>
    </row>
    <row r="5" spans="1:4" ht="12.75">
      <c r="A5" s="7">
        <v>1</v>
      </c>
      <c r="B5" s="3">
        <v>2</v>
      </c>
      <c r="C5" s="3">
        <v>3</v>
      </c>
      <c r="D5" s="28">
        <v>4</v>
      </c>
    </row>
    <row r="6" spans="1:4" ht="12.75">
      <c r="A6" s="4" t="s">
        <v>23</v>
      </c>
      <c r="B6" s="1"/>
      <c r="C6" s="8" t="s">
        <v>22</v>
      </c>
      <c r="D6" s="29">
        <f>SUM(D7,D17,D27,D37,D47,D57)</f>
        <v>70691745</v>
      </c>
    </row>
    <row r="7" spans="1:4" ht="13.5">
      <c r="A7" s="63"/>
      <c r="B7" s="41" t="s">
        <v>129</v>
      </c>
      <c r="C7" s="20" t="s">
        <v>130</v>
      </c>
      <c r="D7" s="30">
        <f>SUM(D8,D16)</f>
        <v>20000</v>
      </c>
    </row>
    <row r="8" spans="1:4" ht="12.75">
      <c r="A8" s="64"/>
      <c r="B8" s="49"/>
      <c r="C8" s="9" t="s">
        <v>1</v>
      </c>
      <c r="D8" s="31">
        <f>SUM(D9:D15)</f>
        <v>20000</v>
      </c>
    </row>
    <row r="9" spans="1:4" ht="12.75">
      <c r="A9" s="64"/>
      <c r="B9" s="50"/>
      <c r="C9" s="9" t="s">
        <v>2</v>
      </c>
      <c r="D9" s="31"/>
    </row>
    <row r="10" spans="1:4" ht="12.75">
      <c r="A10" s="64"/>
      <c r="B10" s="50"/>
      <c r="C10" s="10" t="s">
        <v>139</v>
      </c>
      <c r="D10" s="31"/>
    </row>
    <row r="11" spans="1:4" ht="12.75">
      <c r="A11" s="64"/>
      <c r="B11" s="50"/>
      <c r="C11" s="10" t="s">
        <v>4</v>
      </c>
      <c r="D11" s="31"/>
    </row>
    <row r="12" spans="1:4" ht="12.75">
      <c r="A12" s="64"/>
      <c r="B12" s="50"/>
      <c r="C12" s="58" t="s">
        <v>5</v>
      </c>
      <c r="D12" s="76"/>
    </row>
    <row r="13" spans="1:4" ht="12.75">
      <c r="A13" s="64"/>
      <c r="B13" s="50"/>
      <c r="C13" s="58"/>
      <c r="D13" s="76"/>
    </row>
    <row r="14" spans="1:4" ht="25.5">
      <c r="A14" s="64"/>
      <c r="B14" s="50"/>
      <c r="C14" s="12" t="s">
        <v>11</v>
      </c>
      <c r="D14" s="31"/>
    </row>
    <row r="15" spans="1:4" ht="12.75">
      <c r="A15" s="64"/>
      <c r="B15" s="50"/>
      <c r="C15" s="10" t="s">
        <v>6</v>
      </c>
      <c r="D15" s="31">
        <v>20000</v>
      </c>
    </row>
    <row r="16" spans="1:4" ht="12.75">
      <c r="A16" s="65"/>
      <c r="B16" s="51"/>
      <c r="C16" s="13" t="s">
        <v>7</v>
      </c>
      <c r="D16" s="32"/>
    </row>
    <row r="17" spans="1:4" ht="12.75" customHeight="1">
      <c r="A17" s="63"/>
      <c r="B17" s="41" t="s">
        <v>24</v>
      </c>
      <c r="C17" s="20" t="s">
        <v>90</v>
      </c>
      <c r="D17" s="30">
        <f>SUM(D18,D26)</f>
        <v>8400000</v>
      </c>
    </row>
    <row r="18" spans="1:4" ht="12.75">
      <c r="A18" s="64"/>
      <c r="B18" s="49"/>
      <c r="C18" s="9" t="s">
        <v>1</v>
      </c>
      <c r="D18" s="31">
        <f>SUM(D19:D25)</f>
        <v>8310000</v>
      </c>
    </row>
    <row r="19" spans="1:4" ht="12.75">
      <c r="A19" s="64"/>
      <c r="B19" s="50"/>
      <c r="C19" s="9" t="s">
        <v>2</v>
      </c>
      <c r="D19" s="31"/>
    </row>
    <row r="20" spans="1:4" ht="12.75">
      <c r="A20" s="64"/>
      <c r="B20" s="50"/>
      <c r="C20" s="10" t="s">
        <v>3</v>
      </c>
      <c r="D20" s="31">
        <v>6875000</v>
      </c>
    </row>
    <row r="21" spans="1:4" ht="12.75">
      <c r="A21" s="64"/>
      <c r="B21" s="50"/>
      <c r="C21" s="10" t="s">
        <v>4</v>
      </c>
      <c r="D21" s="31"/>
    </row>
    <row r="22" spans="1:4" ht="12.75">
      <c r="A22" s="64"/>
      <c r="B22" s="50"/>
      <c r="C22" s="58" t="s">
        <v>5</v>
      </c>
      <c r="D22" s="76"/>
    </row>
    <row r="23" spans="1:4" ht="12.75">
      <c r="A23" s="64"/>
      <c r="B23" s="50"/>
      <c r="C23" s="58"/>
      <c r="D23" s="76"/>
    </row>
    <row r="24" spans="1:4" ht="25.5">
      <c r="A24" s="64"/>
      <c r="B24" s="50"/>
      <c r="C24" s="12" t="s">
        <v>11</v>
      </c>
      <c r="D24" s="31"/>
    </row>
    <row r="25" spans="1:4" ht="12.75">
      <c r="A25" s="64"/>
      <c r="B25" s="50"/>
      <c r="C25" s="10" t="s">
        <v>6</v>
      </c>
      <c r="D25" s="31">
        <f>1462000-27000</f>
        <v>1435000</v>
      </c>
    </row>
    <row r="26" spans="1:4" ht="12.75">
      <c r="A26" s="65"/>
      <c r="B26" s="51"/>
      <c r="C26" s="13" t="s">
        <v>7</v>
      </c>
      <c r="D26" s="32">
        <f>130000-67000+27000</f>
        <v>90000</v>
      </c>
    </row>
    <row r="27" spans="1:4" ht="12.75" customHeight="1">
      <c r="A27" s="63"/>
      <c r="B27" s="41" t="s">
        <v>25</v>
      </c>
      <c r="C27" s="20" t="s">
        <v>133</v>
      </c>
      <c r="D27" s="30">
        <f>SUM(D28,D36)</f>
        <v>12368000</v>
      </c>
    </row>
    <row r="28" spans="1:4" ht="12.75">
      <c r="A28" s="64"/>
      <c r="B28" s="49"/>
      <c r="C28" s="9" t="s">
        <v>1</v>
      </c>
      <c r="D28" s="31">
        <f>SUM(D30:D35)</f>
        <v>6368000</v>
      </c>
    </row>
    <row r="29" spans="1:4" ht="12.75">
      <c r="A29" s="64"/>
      <c r="B29" s="50"/>
      <c r="C29" s="9" t="s">
        <v>2</v>
      </c>
      <c r="D29" s="31"/>
    </row>
    <row r="30" spans="1:4" ht="12.75">
      <c r="A30" s="64"/>
      <c r="B30" s="50"/>
      <c r="C30" s="10" t="s">
        <v>3</v>
      </c>
      <c r="D30" s="31"/>
    </row>
    <row r="31" spans="1:4" ht="12.75">
      <c r="A31" s="64"/>
      <c r="B31" s="50"/>
      <c r="C31" s="10" t="s">
        <v>4</v>
      </c>
      <c r="D31" s="31"/>
    </row>
    <row r="32" spans="1:4" ht="12.75">
      <c r="A32" s="64"/>
      <c r="B32" s="50"/>
      <c r="C32" s="58" t="s">
        <v>5</v>
      </c>
      <c r="D32" s="76"/>
    </row>
    <row r="33" spans="1:4" ht="12.75">
      <c r="A33" s="64"/>
      <c r="B33" s="50"/>
      <c r="C33" s="58"/>
      <c r="D33" s="76"/>
    </row>
    <row r="34" spans="1:4" ht="25.5">
      <c r="A34" s="64"/>
      <c r="B34" s="50"/>
      <c r="C34" s="12" t="s">
        <v>11</v>
      </c>
      <c r="D34" s="31"/>
    </row>
    <row r="35" spans="1:4" ht="12.75">
      <c r="A35" s="64"/>
      <c r="B35" s="50"/>
      <c r="C35" s="10" t="s">
        <v>6</v>
      </c>
      <c r="D35" s="31">
        <v>6368000</v>
      </c>
    </row>
    <row r="36" spans="1:4" ht="12.75">
      <c r="A36" s="65"/>
      <c r="B36" s="51"/>
      <c r="C36" s="13" t="s">
        <v>7</v>
      </c>
      <c r="D36" s="32">
        <v>6000000</v>
      </c>
    </row>
    <row r="37" spans="1:4" ht="12.75" customHeight="1">
      <c r="A37" s="63"/>
      <c r="B37" s="41" t="s">
        <v>118</v>
      </c>
      <c r="C37" s="21" t="s">
        <v>145</v>
      </c>
      <c r="D37" s="33">
        <f>SUM(D38,D46)</f>
        <v>40000</v>
      </c>
    </row>
    <row r="38" spans="1:4" ht="12.75">
      <c r="A38" s="64"/>
      <c r="B38" s="49"/>
      <c r="C38" s="9" t="s">
        <v>1</v>
      </c>
      <c r="D38" s="34">
        <f>SUM(D40:D45)</f>
        <v>40000</v>
      </c>
    </row>
    <row r="39" spans="1:4" ht="12.75">
      <c r="A39" s="64"/>
      <c r="B39" s="50"/>
      <c r="C39" s="9" t="s">
        <v>2</v>
      </c>
      <c r="D39" s="31"/>
    </row>
    <row r="40" spans="1:4" ht="12.75">
      <c r="A40" s="64"/>
      <c r="B40" s="50"/>
      <c r="C40" s="10" t="s">
        <v>3</v>
      </c>
      <c r="D40" s="31"/>
    </row>
    <row r="41" spans="1:4" ht="12.75">
      <c r="A41" s="64"/>
      <c r="B41" s="50"/>
      <c r="C41" s="10" t="s">
        <v>4</v>
      </c>
      <c r="D41" s="31"/>
    </row>
    <row r="42" spans="1:4" ht="12.75" customHeight="1">
      <c r="A42" s="64"/>
      <c r="B42" s="50"/>
      <c r="C42" s="58" t="s">
        <v>5</v>
      </c>
      <c r="D42" s="56"/>
    </row>
    <row r="43" spans="1:4" ht="12.75">
      <c r="A43" s="64"/>
      <c r="B43" s="50"/>
      <c r="C43" s="58"/>
      <c r="D43" s="57"/>
    </row>
    <row r="44" spans="1:4" ht="25.5">
      <c r="A44" s="64"/>
      <c r="B44" s="50"/>
      <c r="C44" s="12" t="s">
        <v>11</v>
      </c>
      <c r="D44" s="31"/>
    </row>
    <row r="45" spans="1:4" ht="12.75">
      <c r="A45" s="64"/>
      <c r="B45" s="50"/>
      <c r="C45" s="10" t="s">
        <v>6</v>
      </c>
      <c r="D45" s="31">
        <v>40000</v>
      </c>
    </row>
    <row r="46" spans="1:4" ht="12.75">
      <c r="A46" s="65"/>
      <c r="B46" s="51"/>
      <c r="C46" s="13" t="s">
        <v>7</v>
      </c>
      <c r="D46" s="32"/>
    </row>
    <row r="47" spans="1:4" ht="12.75" customHeight="1">
      <c r="A47" s="63"/>
      <c r="B47" s="41" t="s">
        <v>76</v>
      </c>
      <c r="C47" s="22" t="s">
        <v>77</v>
      </c>
      <c r="D47" s="30">
        <f>SUM(D48,D56)</f>
        <v>49493745</v>
      </c>
    </row>
    <row r="48" spans="1:4" ht="12.75">
      <c r="A48" s="71"/>
      <c r="B48" s="49"/>
      <c r="C48" s="9" t="s">
        <v>1</v>
      </c>
      <c r="D48" s="31">
        <f>SUM(D49:D55)</f>
        <v>0</v>
      </c>
    </row>
    <row r="49" spans="1:4" ht="12.75">
      <c r="A49" s="71"/>
      <c r="B49" s="50"/>
      <c r="C49" s="9" t="s">
        <v>2</v>
      </c>
      <c r="D49" s="31"/>
    </row>
    <row r="50" spans="1:4" ht="12.75">
      <c r="A50" s="71"/>
      <c r="B50" s="50"/>
      <c r="C50" s="10" t="s">
        <v>3</v>
      </c>
      <c r="D50" s="31"/>
    </row>
    <row r="51" spans="1:4" ht="12.75">
      <c r="A51" s="71"/>
      <c r="B51" s="50"/>
      <c r="C51" s="10" t="s">
        <v>4</v>
      </c>
      <c r="D51" s="31"/>
    </row>
    <row r="52" spans="1:4" ht="12.75">
      <c r="A52" s="71"/>
      <c r="B52" s="50"/>
      <c r="C52" s="58" t="s">
        <v>5</v>
      </c>
      <c r="D52" s="76"/>
    </row>
    <row r="53" spans="1:4" ht="12.75">
      <c r="A53" s="71"/>
      <c r="B53" s="50"/>
      <c r="C53" s="58"/>
      <c r="D53" s="76"/>
    </row>
    <row r="54" spans="1:4" ht="25.5">
      <c r="A54" s="71"/>
      <c r="B54" s="50"/>
      <c r="C54" s="12" t="s">
        <v>11</v>
      </c>
      <c r="D54" s="31"/>
    </row>
    <row r="55" spans="1:4" ht="12.75">
      <c r="A55" s="71"/>
      <c r="B55" s="50"/>
      <c r="C55" s="10" t="s">
        <v>6</v>
      </c>
      <c r="D55" s="31"/>
    </row>
    <row r="56" spans="1:4" ht="12.75">
      <c r="A56" s="72"/>
      <c r="B56" s="51"/>
      <c r="C56" s="13" t="s">
        <v>7</v>
      </c>
      <c r="D56" s="32">
        <f>39479745+10014000</f>
        <v>49493745</v>
      </c>
    </row>
    <row r="57" spans="1:4" ht="13.5">
      <c r="A57" s="63"/>
      <c r="B57" s="41" t="s">
        <v>116</v>
      </c>
      <c r="C57" s="22" t="s">
        <v>8</v>
      </c>
      <c r="D57" s="30">
        <f>SUM(D58,D66)</f>
        <v>370000</v>
      </c>
    </row>
    <row r="58" spans="1:4" ht="12.75">
      <c r="A58" s="71"/>
      <c r="B58" s="49"/>
      <c r="C58" s="9" t="s">
        <v>1</v>
      </c>
      <c r="D58" s="31">
        <f>SUM(D60:D65)</f>
        <v>370000</v>
      </c>
    </row>
    <row r="59" spans="1:4" ht="12.75">
      <c r="A59" s="71"/>
      <c r="B59" s="50"/>
      <c r="C59" s="9" t="s">
        <v>2</v>
      </c>
      <c r="D59" s="31"/>
    </row>
    <row r="60" spans="1:4" ht="18" customHeight="1">
      <c r="A60" s="71"/>
      <c r="B60" s="50"/>
      <c r="C60" s="10" t="s">
        <v>3</v>
      </c>
      <c r="D60" s="31"/>
    </row>
    <row r="61" spans="1:4" ht="12.75">
      <c r="A61" s="71"/>
      <c r="B61" s="50"/>
      <c r="C61" s="10" t="s">
        <v>4</v>
      </c>
      <c r="D61" s="31">
        <f>0+100000</f>
        <v>100000</v>
      </c>
    </row>
    <row r="62" spans="1:4" ht="19.5" customHeight="1">
      <c r="A62" s="71"/>
      <c r="B62" s="50"/>
      <c r="C62" s="58" t="s">
        <v>5</v>
      </c>
      <c r="D62" s="76"/>
    </row>
    <row r="63" spans="1:4" ht="12.75">
      <c r="A63" s="71"/>
      <c r="B63" s="50"/>
      <c r="C63" s="58"/>
      <c r="D63" s="76"/>
    </row>
    <row r="64" spans="1:4" ht="25.5">
      <c r="A64" s="71"/>
      <c r="B64" s="50"/>
      <c r="C64" s="12" t="s">
        <v>11</v>
      </c>
      <c r="D64" s="31"/>
    </row>
    <row r="65" spans="1:4" ht="12.75">
      <c r="A65" s="71"/>
      <c r="B65" s="50"/>
      <c r="C65" s="10" t="s">
        <v>6</v>
      </c>
      <c r="D65" s="34">
        <f>120000+150000</f>
        <v>270000</v>
      </c>
    </row>
    <row r="66" spans="1:4" ht="12.75">
      <c r="A66" s="72"/>
      <c r="B66" s="51"/>
      <c r="C66" s="13" t="s">
        <v>7</v>
      </c>
      <c r="D66" s="35"/>
    </row>
    <row r="67" spans="1:4" s="14" customFormat="1" ht="12.75" customHeight="1">
      <c r="A67" s="4" t="s">
        <v>119</v>
      </c>
      <c r="B67" s="40"/>
      <c r="C67" s="5" t="s">
        <v>121</v>
      </c>
      <c r="D67" s="29">
        <f>SUM(D68)</f>
        <v>10029000</v>
      </c>
    </row>
    <row r="68" spans="1:4" ht="13.5">
      <c r="A68" s="68"/>
      <c r="B68" s="41" t="s">
        <v>120</v>
      </c>
      <c r="C68" s="23" t="s">
        <v>146</v>
      </c>
      <c r="D68" s="30">
        <f>SUM(D69,D77)</f>
        <v>10029000</v>
      </c>
    </row>
    <row r="69" spans="1:4" ht="12.75">
      <c r="A69" s="69"/>
      <c r="B69" s="52"/>
      <c r="C69" s="9" t="s">
        <v>1</v>
      </c>
      <c r="D69" s="31">
        <f>SUM(D70:D76)</f>
        <v>7929000</v>
      </c>
    </row>
    <row r="70" spans="1:4" ht="12.75">
      <c r="A70" s="69"/>
      <c r="B70" s="52"/>
      <c r="C70" s="9" t="s">
        <v>2</v>
      </c>
      <c r="D70" s="31"/>
    </row>
    <row r="71" spans="1:4" ht="12.75">
      <c r="A71" s="69"/>
      <c r="B71" s="52"/>
      <c r="C71" s="10" t="s">
        <v>3</v>
      </c>
      <c r="D71" s="31"/>
    </row>
    <row r="72" spans="1:4" ht="12.75">
      <c r="A72" s="69"/>
      <c r="B72" s="52"/>
      <c r="C72" s="10" t="s">
        <v>4</v>
      </c>
      <c r="D72" s="31"/>
    </row>
    <row r="73" spans="1:4" ht="12.75">
      <c r="A73" s="69"/>
      <c r="B73" s="52"/>
      <c r="C73" s="58" t="s">
        <v>5</v>
      </c>
      <c r="D73" s="56"/>
    </row>
    <row r="74" spans="1:4" ht="12.75">
      <c r="A74" s="69"/>
      <c r="B74" s="52"/>
      <c r="C74" s="58"/>
      <c r="D74" s="57"/>
    </row>
    <row r="75" spans="1:4" ht="25.5">
      <c r="A75" s="69"/>
      <c r="B75" s="52"/>
      <c r="C75" s="12" t="s">
        <v>11</v>
      </c>
      <c r="D75" s="31"/>
    </row>
    <row r="76" spans="1:4" ht="12.75">
      <c r="A76" s="69"/>
      <c r="B76" s="52"/>
      <c r="C76" s="10" t="s">
        <v>6</v>
      </c>
      <c r="D76" s="31">
        <f>7750000+179000</f>
        <v>7929000</v>
      </c>
    </row>
    <row r="77" spans="1:4" ht="12.75">
      <c r="A77" s="70"/>
      <c r="B77" s="53"/>
      <c r="C77" s="13" t="s">
        <v>7</v>
      </c>
      <c r="D77" s="32">
        <v>2100000</v>
      </c>
    </row>
    <row r="78" spans="1:4" ht="12.75" customHeight="1">
      <c r="A78" s="4" t="s">
        <v>26</v>
      </c>
      <c r="B78" s="40"/>
      <c r="C78" s="15" t="s">
        <v>27</v>
      </c>
      <c r="D78" s="29">
        <f>SUM(D79,D89,D99,D109,D119)</f>
        <v>99408105</v>
      </c>
    </row>
    <row r="79" spans="1:4" ht="12.75" customHeight="1">
      <c r="A79" s="67"/>
      <c r="B79" s="42" t="s">
        <v>91</v>
      </c>
      <c r="C79" s="24" t="s">
        <v>92</v>
      </c>
      <c r="D79" s="36">
        <f>SUM(D80,D88)</f>
        <v>14911600</v>
      </c>
    </row>
    <row r="80" spans="1:4" ht="12.75">
      <c r="A80" s="64"/>
      <c r="B80" s="49"/>
      <c r="C80" s="9" t="s">
        <v>1</v>
      </c>
      <c r="D80" s="31">
        <f>SUM(D82:D87)</f>
        <v>11000000</v>
      </c>
    </row>
    <row r="81" spans="1:4" ht="12.75">
      <c r="A81" s="64"/>
      <c r="B81" s="50"/>
      <c r="C81" s="9" t="s">
        <v>2</v>
      </c>
      <c r="D81" s="31"/>
    </row>
    <row r="82" spans="1:4" ht="12.75">
      <c r="A82" s="64"/>
      <c r="B82" s="50"/>
      <c r="C82" s="10" t="s">
        <v>3</v>
      </c>
      <c r="D82" s="31"/>
    </row>
    <row r="83" spans="1:4" ht="12.75">
      <c r="A83" s="64"/>
      <c r="B83" s="50"/>
      <c r="C83" s="10" t="s">
        <v>4</v>
      </c>
      <c r="D83" s="31">
        <f>11637200-637200</f>
        <v>11000000</v>
      </c>
    </row>
    <row r="84" spans="1:4" ht="12.75">
      <c r="A84" s="64"/>
      <c r="B84" s="50"/>
      <c r="C84" s="58" t="s">
        <v>5</v>
      </c>
      <c r="D84" s="56"/>
    </row>
    <row r="85" spans="1:4" ht="12.75">
      <c r="A85" s="64"/>
      <c r="B85" s="50"/>
      <c r="C85" s="58"/>
      <c r="D85" s="57"/>
    </row>
    <row r="86" spans="1:4" ht="25.5">
      <c r="A86" s="64"/>
      <c r="B86" s="50"/>
      <c r="C86" s="12" t="s">
        <v>11</v>
      </c>
      <c r="D86" s="31"/>
    </row>
    <row r="87" spans="1:4" ht="12.75">
      <c r="A87" s="64"/>
      <c r="B87" s="50"/>
      <c r="C87" s="10" t="s">
        <v>6</v>
      </c>
      <c r="D87" s="31"/>
    </row>
    <row r="88" spans="1:4" ht="12.75">
      <c r="A88" s="65"/>
      <c r="B88" s="51"/>
      <c r="C88" s="13" t="s">
        <v>7</v>
      </c>
      <c r="D88" s="32">
        <v>3911600</v>
      </c>
    </row>
    <row r="89" spans="1:4" ht="12.75" customHeight="1">
      <c r="A89" s="63"/>
      <c r="B89" s="41" t="s">
        <v>28</v>
      </c>
      <c r="C89" s="20" t="s">
        <v>80</v>
      </c>
      <c r="D89" s="30">
        <f>SUM(D90,D98)</f>
        <v>38866505</v>
      </c>
    </row>
    <row r="90" spans="1:4" ht="12.75">
      <c r="A90" s="64"/>
      <c r="B90" s="49"/>
      <c r="C90" s="9" t="s">
        <v>1</v>
      </c>
      <c r="D90" s="31">
        <f>SUM(D92:D97)</f>
        <v>38866505</v>
      </c>
    </row>
    <row r="91" spans="1:4" ht="12.75">
      <c r="A91" s="64"/>
      <c r="B91" s="50"/>
      <c r="C91" s="9" t="s">
        <v>2</v>
      </c>
      <c r="D91" s="31"/>
    </row>
    <row r="92" spans="1:4" ht="12.75">
      <c r="A92" s="64"/>
      <c r="B92" s="50"/>
      <c r="C92" s="10" t="s">
        <v>3</v>
      </c>
      <c r="D92" s="31"/>
    </row>
    <row r="93" spans="1:4" ht="12.75">
      <c r="A93" s="64"/>
      <c r="B93" s="50"/>
      <c r="C93" s="10" t="s">
        <v>4</v>
      </c>
      <c r="D93" s="31">
        <f>36000000-1000000+3866505</f>
        <v>38866505</v>
      </c>
    </row>
    <row r="94" spans="1:4" ht="12.75">
      <c r="A94" s="64"/>
      <c r="B94" s="50"/>
      <c r="C94" s="58" t="s">
        <v>5</v>
      </c>
      <c r="D94" s="56"/>
    </row>
    <row r="95" spans="1:4" ht="12.75">
      <c r="A95" s="64"/>
      <c r="B95" s="50"/>
      <c r="C95" s="58"/>
      <c r="D95" s="57"/>
    </row>
    <row r="96" spans="1:4" ht="25.5">
      <c r="A96" s="64"/>
      <c r="B96" s="50"/>
      <c r="C96" s="12" t="s">
        <v>11</v>
      </c>
      <c r="D96" s="31"/>
    </row>
    <row r="97" spans="1:4" ht="12.75">
      <c r="A97" s="64"/>
      <c r="B97" s="50"/>
      <c r="C97" s="10" t="s">
        <v>6</v>
      </c>
      <c r="D97" s="31"/>
    </row>
    <row r="98" spans="1:4" ht="12.75">
      <c r="A98" s="65"/>
      <c r="B98" s="51"/>
      <c r="C98" s="13" t="s">
        <v>7</v>
      </c>
      <c r="D98" s="32"/>
    </row>
    <row r="99" spans="1:4" ht="13.5">
      <c r="A99" s="63"/>
      <c r="B99" s="41" t="s">
        <v>29</v>
      </c>
      <c r="C99" s="20" t="s">
        <v>9</v>
      </c>
      <c r="D99" s="30">
        <f>SUM(D100,D108)</f>
        <v>43230000</v>
      </c>
    </row>
    <row r="100" spans="1:4" ht="12.75">
      <c r="A100" s="64"/>
      <c r="B100" s="49"/>
      <c r="C100" s="9" t="s">
        <v>1</v>
      </c>
      <c r="D100" s="31">
        <f>SUM(D102:D107)</f>
        <v>22940000</v>
      </c>
    </row>
    <row r="101" spans="1:4" ht="12.75">
      <c r="A101" s="64"/>
      <c r="B101" s="50"/>
      <c r="C101" s="9" t="s">
        <v>2</v>
      </c>
      <c r="D101" s="31"/>
    </row>
    <row r="102" spans="1:4" ht="12.75">
      <c r="A102" s="64"/>
      <c r="B102" s="50"/>
      <c r="C102" s="10" t="s">
        <v>3</v>
      </c>
      <c r="D102" s="31">
        <v>6475000</v>
      </c>
    </row>
    <row r="103" spans="1:4" ht="12.75">
      <c r="A103" s="64"/>
      <c r="B103" s="50"/>
      <c r="C103" s="10" t="s">
        <v>4</v>
      </c>
      <c r="D103" s="31"/>
    </row>
    <row r="104" spans="1:4" ht="13.5" customHeight="1">
      <c r="A104" s="64"/>
      <c r="B104" s="50"/>
      <c r="C104" s="58" t="s">
        <v>5</v>
      </c>
      <c r="D104" s="56"/>
    </row>
    <row r="105" spans="1:4" ht="12.75">
      <c r="A105" s="64"/>
      <c r="B105" s="50"/>
      <c r="C105" s="58"/>
      <c r="D105" s="57"/>
    </row>
    <row r="106" spans="1:4" ht="25.5">
      <c r="A106" s="64"/>
      <c r="B106" s="50"/>
      <c r="C106" s="12" t="s">
        <v>11</v>
      </c>
      <c r="D106" s="31"/>
    </row>
    <row r="107" spans="1:4" ht="12.75">
      <c r="A107" s="64"/>
      <c r="B107" s="50"/>
      <c r="C107" s="10" t="s">
        <v>6</v>
      </c>
      <c r="D107" s="31">
        <f>17865000-1000000-400000</f>
        <v>16465000</v>
      </c>
    </row>
    <row r="108" spans="1:4" ht="12.75">
      <c r="A108" s="65"/>
      <c r="B108" s="51"/>
      <c r="C108" s="13" t="s">
        <v>7</v>
      </c>
      <c r="D108" s="32">
        <f>20290000</f>
        <v>20290000</v>
      </c>
    </row>
    <row r="109" spans="1:4" ht="13.5">
      <c r="A109" s="63"/>
      <c r="B109" s="41" t="s">
        <v>151</v>
      </c>
      <c r="C109" s="20" t="s">
        <v>152</v>
      </c>
      <c r="D109" s="30">
        <f>SUM(D110,D118)</f>
        <v>700000</v>
      </c>
    </row>
    <row r="110" spans="1:4" ht="12.75">
      <c r="A110" s="64"/>
      <c r="B110" s="49"/>
      <c r="C110" s="9" t="s">
        <v>1</v>
      </c>
      <c r="D110" s="31">
        <f>SUM(D112:D117)</f>
        <v>700000</v>
      </c>
    </row>
    <row r="111" spans="1:4" ht="12.75">
      <c r="A111" s="64"/>
      <c r="B111" s="50"/>
      <c r="C111" s="9" t="s">
        <v>2</v>
      </c>
      <c r="D111" s="31"/>
    </row>
    <row r="112" spans="1:4" ht="12.75">
      <c r="A112" s="64"/>
      <c r="B112" s="50"/>
      <c r="C112" s="10" t="s">
        <v>3</v>
      </c>
      <c r="D112" s="31"/>
    </row>
    <row r="113" spans="1:4" ht="12.75">
      <c r="A113" s="64"/>
      <c r="B113" s="50"/>
      <c r="C113" s="10" t="s">
        <v>4</v>
      </c>
      <c r="D113" s="31">
        <v>700000</v>
      </c>
    </row>
    <row r="114" spans="1:4" ht="12.75">
      <c r="A114" s="64"/>
      <c r="B114" s="50"/>
      <c r="C114" s="58" t="s">
        <v>5</v>
      </c>
      <c r="D114" s="56"/>
    </row>
    <row r="115" spans="1:4" ht="12.75">
      <c r="A115" s="64"/>
      <c r="B115" s="50"/>
      <c r="C115" s="58"/>
      <c r="D115" s="57"/>
    </row>
    <row r="116" spans="1:4" ht="25.5">
      <c r="A116" s="64"/>
      <c r="B116" s="50"/>
      <c r="C116" s="12" t="s">
        <v>11</v>
      </c>
      <c r="D116" s="31"/>
    </row>
    <row r="117" spans="1:4" ht="12.75">
      <c r="A117" s="64"/>
      <c r="B117" s="50"/>
      <c r="C117" s="10" t="s">
        <v>6</v>
      </c>
      <c r="D117" s="31"/>
    </row>
    <row r="118" spans="1:4" ht="12.75">
      <c r="A118" s="65"/>
      <c r="B118" s="51"/>
      <c r="C118" s="13" t="s">
        <v>7</v>
      </c>
      <c r="D118" s="32"/>
    </row>
    <row r="119" spans="1:4" ht="13.5">
      <c r="A119" s="63"/>
      <c r="B119" s="41" t="s">
        <v>153</v>
      </c>
      <c r="C119" s="20" t="s">
        <v>154</v>
      </c>
      <c r="D119" s="30">
        <f>SUM(D120,D128)</f>
        <v>1700000</v>
      </c>
    </row>
    <row r="120" spans="1:4" ht="12.75">
      <c r="A120" s="64"/>
      <c r="B120" s="49"/>
      <c r="C120" s="9" t="s">
        <v>1</v>
      </c>
      <c r="D120" s="31">
        <f>SUM(D122:D127)</f>
        <v>0</v>
      </c>
    </row>
    <row r="121" spans="1:4" ht="12.75">
      <c r="A121" s="64"/>
      <c r="B121" s="50"/>
      <c r="C121" s="9" t="s">
        <v>2</v>
      </c>
      <c r="D121" s="31"/>
    </row>
    <row r="122" spans="1:4" ht="12.75">
      <c r="A122" s="64"/>
      <c r="B122" s="50"/>
      <c r="C122" s="10" t="s">
        <v>3</v>
      </c>
      <c r="D122" s="31"/>
    </row>
    <row r="123" spans="1:4" ht="12.75">
      <c r="A123" s="64"/>
      <c r="B123" s="50"/>
      <c r="C123" s="10" t="s">
        <v>4</v>
      </c>
      <c r="D123" s="31"/>
    </row>
    <row r="124" spans="1:4" ht="12.75">
      <c r="A124" s="64"/>
      <c r="B124" s="50"/>
      <c r="C124" s="58" t="s">
        <v>5</v>
      </c>
      <c r="D124" s="56"/>
    </row>
    <row r="125" spans="1:4" ht="12.75">
      <c r="A125" s="64"/>
      <c r="B125" s="50"/>
      <c r="C125" s="58"/>
      <c r="D125" s="57"/>
    </row>
    <row r="126" spans="1:4" ht="25.5">
      <c r="A126" s="64"/>
      <c r="B126" s="50"/>
      <c r="C126" s="12" t="s">
        <v>11</v>
      </c>
      <c r="D126" s="31"/>
    </row>
    <row r="127" spans="1:4" ht="12.75">
      <c r="A127" s="64"/>
      <c r="B127" s="50"/>
      <c r="C127" s="10" t="s">
        <v>6</v>
      </c>
      <c r="D127" s="31"/>
    </row>
    <row r="128" spans="1:4" ht="12.75">
      <c r="A128" s="65"/>
      <c r="B128" s="51"/>
      <c r="C128" s="13" t="s">
        <v>7</v>
      </c>
      <c r="D128" s="32">
        <v>1700000</v>
      </c>
    </row>
    <row r="129" spans="1:4" ht="12.75" customHeight="1">
      <c r="A129" s="4" t="s">
        <v>30</v>
      </c>
      <c r="B129" s="40"/>
      <c r="C129" s="2" t="s">
        <v>93</v>
      </c>
      <c r="D129" s="29">
        <f>SUM(D130)</f>
        <v>250000</v>
      </c>
    </row>
    <row r="130" spans="1:4" ht="13.5">
      <c r="A130" s="67"/>
      <c r="B130" s="42" t="s">
        <v>31</v>
      </c>
      <c r="C130" s="24" t="s">
        <v>15</v>
      </c>
      <c r="D130" s="36">
        <f>SUM(D131,D139)</f>
        <v>250000</v>
      </c>
    </row>
    <row r="131" spans="1:4" ht="12.75" customHeight="1">
      <c r="A131" s="64"/>
      <c r="B131" s="49"/>
      <c r="C131" s="9" t="s">
        <v>1</v>
      </c>
      <c r="D131" s="31">
        <f>SUM(D133:D138)</f>
        <v>250000</v>
      </c>
    </row>
    <row r="132" spans="1:4" ht="12.75">
      <c r="A132" s="64"/>
      <c r="B132" s="50"/>
      <c r="C132" s="9" t="s">
        <v>2</v>
      </c>
      <c r="D132" s="31"/>
    </row>
    <row r="133" spans="1:4" ht="12.75">
      <c r="A133" s="64"/>
      <c r="B133" s="50"/>
      <c r="C133" s="10" t="s">
        <v>3</v>
      </c>
      <c r="D133" s="31"/>
    </row>
    <row r="134" spans="1:4" ht="12.75">
      <c r="A134" s="64"/>
      <c r="B134" s="50"/>
      <c r="C134" s="10" t="s">
        <v>4</v>
      </c>
      <c r="D134" s="31">
        <v>57500</v>
      </c>
    </row>
    <row r="135" spans="1:4" ht="12.75">
      <c r="A135" s="64"/>
      <c r="B135" s="50"/>
      <c r="C135" s="58" t="s">
        <v>5</v>
      </c>
      <c r="D135" s="56"/>
    </row>
    <row r="136" spans="1:4" ht="12.75">
      <c r="A136" s="64"/>
      <c r="B136" s="50"/>
      <c r="C136" s="58"/>
      <c r="D136" s="57"/>
    </row>
    <row r="137" spans="1:4" ht="25.5">
      <c r="A137" s="64"/>
      <c r="B137" s="50"/>
      <c r="C137" s="12" t="s">
        <v>11</v>
      </c>
      <c r="D137" s="31"/>
    </row>
    <row r="138" spans="1:4" ht="12.75">
      <c r="A138" s="64"/>
      <c r="B138" s="50"/>
      <c r="C138" s="10" t="s">
        <v>6</v>
      </c>
      <c r="D138" s="31">
        <v>192500</v>
      </c>
    </row>
    <row r="139" spans="1:4" ht="12.75">
      <c r="A139" s="65"/>
      <c r="B139" s="51"/>
      <c r="C139" s="13" t="s">
        <v>7</v>
      </c>
      <c r="D139" s="32"/>
    </row>
    <row r="140" spans="1:4" ht="12.75">
      <c r="A140" s="4" t="s">
        <v>81</v>
      </c>
      <c r="B140" s="40"/>
      <c r="C140" s="2" t="s">
        <v>82</v>
      </c>
      <c r="D140" s="29">
        <f>SUM(D141)</f>
        <v>1200000</v>
      </c>
    </row>
    <row r="141" spans="1:4" s="16" customFormat="1" ht="12.75" customHeight="1">
      <c r="A141" s="67"/>
      <c r="B141" s="42" t="s">
        <v>83</v>
      </c>
      <c r="C141" s="24" t="s">
        <v>84</v>
      </c>
      <c r="D141" s="36">
        <f>SUM(D142,D150)</f>
        <v>1200000</v>
      </c>
    </row>
    <row r="142" spans="1:4" s="16" customFormat="1" ht="12.75">
      <c r="A142" s="64"/>
      <c r="B142" s="49"/>
      <c r="C142" s="9" t="s">
        <v>1</v>
      </c>
      <c r="D142" s="31">
        <f>SUM(D144:D149)</f>
        <v>1200000</v>
      </c>
    </row>
    <row r="143" spans="1:4" s="16" customFormat="1" ht="12.75">
      <c r="A143" s="64"/>
      <c r="B143" s="50"/>
      <c r="C143" s="9" t="s">
        <v>2</v>
      </c>
      <c r="D143" s="31"/>
    </row>
    <row r="144" spans="1:4" s="16" customFormat="1" ht="12.75">
      <c r="A144" s="64"/>
      <c r="B144" s="50"/>
      <c r="C144" s="10" t="s">
        <v>3</v>
      </c>
      <c r="D144" s="31"/>
    </row>
    <row r="145" spans="1:4" s="16" customFormat="1" ht="12.75">
      <c r="A145" s="64"/>
      <c r="B145" s="50"/>
      <c r="C145" s="10" t="s">
        <v>4</v>
      </c>
      <c r="D145" s="31"/>
    </row>
    <row r="146" spans="1:4" s="16" customFormat="1" ht="12.75">
      <c r="A146" s="64"/>
      <c r="B146" s="50"/>
      <c r="C146" s="58" t="s">
        <v>5</v>
      </c>
      <c r="D146" s="56"/>
    </row>
    <row r="147" spans="1:4" s="16" customFormat="1" ht="12.75">
      <c r="A147" s="64"/>
      <c r="B147" s="50"/>
      <c r="C147" s="58"/>
      <c r="D147" s="57"/>
    </row>
    <row r="148" spans="1:4" s="16" customFormat="1" ht="25.5">
      <c r="A148" s="64"/>
      <c r="B148" s="50"/>
      <c r="C148" s="12" t="s">
        <v>11</v>
      </c>
      <c r="D148" s="31"/>
    </row>
    <row r="149" spans="1:4" s="16" customFormat="1" ht="12.75">
      <c r="A149" s="64"/>
      <c r="B149" s="50"/>
      <c r="C149" s="10" t="s">
        <v>6</v>
      </c>
      <c r="D149" s="31">
        <v>1200000</v>
      </c>
    </row>
    <row r="150" spans="1:4" s="16" customFormat="1" ht="12.75">
      <c r="A150" s="65"/>
      <c r="B150" s="51"/>
      <c r="C150" s="13" t="s">
        <v>7</v>
      </c>
      <c r="D150" s="32"/>
    </row>
    <row r="151" spans="1:4" ht="12.75" customHeight="1">
      <c r="A151" s="4" t="s">
        <v>32</v>
      </c>
      <c r="B151" s="40"/>
      <c r="C151" s="2" t="s">
        <v>33</v>
      </c>
      <c r="D151" s="29">
        <f>SUM(D152,D162)</f>
        <v>3380000</v>
      </c>
    </row>
    <row r="152" spans="1:4" ht="13.5">
      <c r="A152" s="67"/>
      <c r="B152" s="42" t="s">
        <v>34</v>
      </c>
      <c r="C152" s="24" t="s">
        <v>10</v>
      </c>
      <c r="D152" s="36">
        <f>SUM(D153,D161)</f>
        <v>3000000</v>
      </c>
    </row>
    <row r="153" spans="1:4" ht="12.75">
      <c r="A153" s="64"/>
      <c r="B153" s="49"/>
      <c r="C153" s="9" t="s">
        <v>1</v>
      </c>
      <c r="D153" s="31">
        <f>SUM(D155:D160)</f>
        <v>2940000</v>
      </c>
    </row>
    <row r="154" spans="1:4" ht="12.75">
      <c r="A154" s="64"/>
      <c r="B154" s="50"/>
      <c r="C154" s="9" t="s">
        <v>2</v>
      </c>
      <c r="D154" s="31"/>
    </row>
    <row r="155" spans="1:4" ht="12.75">
      <c r="A155" s="64"/>
      <c r="B155" s="50"/>
      <c r="C155" s="10" t="s">
        <v>3</v>
      </c>
      <c r="D155" s="31">
        <f>2850000-150000</f>
        <v>2700000</v>
      </c>
    </row>
    <row r="156" spans="1:4" ht="12.75">
      <c r="A156" s="64"/>
      <c r="B156" s="50"/>
      <c r="C156" s="10" t="s">
        <v>4</v>
      </c>
      <c r="D156" s="31"/>
    </row>
    <row r="157" spans="1:4" ht="12.75" customHeight="1">
      <c r="A157" s="64"/>
      <c r="B157" s="50"/>
      <c r="C157" s="58" t="s">
        <v>5</v>
      </c>
      <c r="D157" s="56"/>
    </row>
    <row r="158" spans="1:4" ht="12.75">
      <c r="A158" s="64"/>
      <c r="B158" s="50"/>
      <c r="C158" s="58"/>
      <c r="D158" s="57"/>
    </row>
    <row r="159" spans="1:4" ht="25.5">
      <c r="A159" s="64"/>
      <c r="B159" s="50"/>
      <c r="C159" s="12" t="s">
        <v>11</v>
      </c>
      <c r="D159" s="31"/>
    </row>
    <row r="160" spans="1:4" ht="12.75">
      <c r="A160" s="64"/>
      <c r="B160" s="50"/>
      <c r="C160" s="10" t="s">
        <v>6</v>
      </c>
      <c r="D160" s="31">
        <f>350000-110000</f>
        <v>240000</v>
      </c>
    </row>
    <row r="161" spans="1:4" ht="12.75">
      <c r="A161" s="65"/>
      <c r="B161" s="51"/>
      <c r="C161" s="13" t="s">
        <v>7</v>
      </c>
      <c r="D161" s="32">
        <f>50000+10000</f>
        <v>60000</v>
      </c>
    </row>
    <row r="162" spans="1:4" ht="12.75" customHeight="1">
      <c r="A162" s="63"/>
      <c r="B162" s="41" t="s">
        <v>35</v>
      </c>
      <c r="C162" s="20" t="s">
        <v>36</v>
      </c>
      <c r="D162" s="30">
        <f>SUM(D163,D171)</f>
        <v>380000</v>
      </c>
    </row>
    <row r="163" spans="1:4" ht="12.75">
      <c r="A163" s="64"/>
      <c r="B163" s="49"/>
      <c r="C163" s="9" t="s">
        <v>127</v>
      </c>
      <c r="D163" s="31">
        <f>SUM(D165:D170)</f>
        <v>380000</v>
      </c>
    </row>
    <row r="164" spans="1:4" ht="12.75">
      <c r="A164" s="64"/>
      <c r="B164" s="50"/>
      <c r="C164" s="9" t="s">
        <v>2</v>
      </c>
      <c r="D164" s="31"/>
    </row>
    <row r="165" spans="1:4" ht="12.75">
      <c r="A165" s="64"/>
      <c r="B165" s="50"/>
      <c r="C165" s="10" t="s">
        <v>94</v>
      </c>
      <c r="D165" s="31">
        <v>303305</v>
      </c>
    </row>
    <row r="166" spans="1:4" ht="12.75">
      <c r="A166" s="64"/>
      <c r="B166" s="50"/>
      <c r="C166" s="10" t="s">
        <v>4</v>
      </c>
      <c r="D166" s="31"/>
    </row>
    <row r="167" spans="1:4" ht="12.75">
      <c r="A167" s="64"/>
      <c r="B167" s="50"/>
      <c r="C167" s="58" t="s">
        <v>5</v>
      </c>
      <c r="D167" s="56"/>
    </row>
    <row r="168" spans="1:4" ht="12.75">
      <c r="A168" s="64"/>
      <c r="B168" s="50"/>
      <c r="C168" s="58"/>
      <c r="D168" s="57"/>
    </row>
    <row r="169" spans="1:4" ht="25.5">
      <c r="A169" s="64"/>
      <c r="B169" s="50"/>
      <c r="C169" s="12" t="s">
        <v>11</v>
      </c>
      <c r="D169" s="31"/>
    </row>
    <row r="170" spans="1:4" ht="12.75">
      <c r="A170" s="64"/>
      <c r="B170" s="50"/>
      <c r="C170" s="12" t="s">
        <v>20</v>
      </c>
      <c r="D170" s="31">
        <f>83520-6825</f>
        <v>76695</v>
      </c>
    </row>
    <row r="171" spans="1:4" ht="12.75">
      <c r="A171" s="65"/>
      <c r="B171" s="51"/>
      <c r="C171" s="13" t="s">
        <v>7</v>
      </c>
      <c r="D171" s="32"/>
    </row>
    <row r="172" spans="1:4" ht="12.75" customHeight="1">
      <c r="A172" s="4" t="s">
        <v>37</v>
      </c>
      <c r="B172" s="40"/>
      <c r="C172" s="2" t="s">
        <v>38</v>
      </c>
      <c r="D172" s="29">
        <f>SUM(D173,D183,D193)</f>
        <v>17688150</v>
      </c>
    </row>
    <row r="173" spans="1:4" ht="13.5">
      <c r="A173" s="67"/>
      <c r="B173" s="42" t="s">
        <v>39</v>
      </c>
      <c r="C173" s="24" t="s">
        <v>95</v>
      </c>
      <c r="D173" s="36">
        <f>SUM(D174,D182)</f>
        <v>800000</v>
      </c>
    </row>
    <row r="174" spans="1:4" ht="12.75">
      <c r="A174" s="64"/>
      <c r="B174" s="49"/>
      <c r="C174" s="9" t="s">
        <v>1</v>
      </c>
      <c r="D174" s="31">
        <f>SUM(D176:D181)</f>
        <v>800000</v>
      </c>
    </row>
    <row r="175" spans="1:4" ht="12.75">
      <c r="A175" s="64"/>
      <c r="B175" s="50"/>
      <c r="C175" s="9" t="s">
        <v>2</v>
      </c>
      <c r="D175" s="31"/>
    </row>
    <row r="176" spans="1:4" ht="12.75">
      <c r="A176" s="64"/>
      <c r="B176" s="50"/>
      <c r="C176" s="10" t="s">
        <v>3</v>
      </c>
      <c r="D176" s="31"/>
    </row>
    <row r="177" spans="1:4" ht="12.75">
      <c r="A177" s="64"/>
      <c r="B177" s="50"/>
      <c r="C177" s="10" t="s">
        <v>4</v>
      </c>
      <c r="D177" s="31"/>
    </row>
    <row r="178" spans="1:4" ht="12.75">
      <c r="A178" s="64"/>
      <c r="B178" s="50"/>
      <c r="C178" s="58" t="s">
        <v>5</v>
      </c>
      <c r="D178" s="56"/>
    </row>
    <row r="179" spans="1:4" ht="12.75">
      <c r="A179" s="64"/>
      <c r="B179" s="50"/>
      <c r="C179" s="58"/>
      <c r="D179" s="57"/>
    </row>
    <row r="180" spans="1:4" ht="25.5">
      <c r="A180" s="64"/>
      <c r="B180" s="50"/>
      <c r="C180" s="12" t="s">
        <v>11</v>
      </c>
      <c r="D180" s="31"/>
    </row>
    <row r="181" spans="1:4" ht="12.75">
      <c r="A181" s="64"/>
      <c r="B181" s="50"/>
      <c r="C181" s="10" t="s">
        <v>6</v>
      </c>
      <c r="D181" s="31">
        <f>815000-15000</f>
        <v>800000</v>
      </c>
    </row>
    <row r="182" spans="1:4" ht="12.75">
      <c r="A182" s="65"/>
      <c r="B182" s="51"/>
      <c r="C182" s="13" t="s">
        <v>7</v>
      </c>
      <c r="D182" s="32"/>
    </row>
    <row r="183" spans="1:4" ht="12.75" customHeight="1">
      <c r="A183" s="63"/>
      <c r="B183" s="41" t="s">
        <v>40</v>
      </c>
      <c r="C183" s="20" t="s">
        <v>19</v>
      </c>
      <c r="D183" s="30">
        <f>SUM(D184,D192)</f>
        <v>14468150</v>
      </c>
    </row>
    <row r="184" spans="1:4" ht="12.75">
      <c r="A184" s="64"/>
      <c r="B184" s="49"/>
      <c r="C184" s="9" t="s">
        <v>1</v>
      </c>
      <c r="D184" s="31">
        <f>SUM(D186:D191)</f>
        <v>14118150</v>
      </c>
    </row>
    <row r="185" spans="1:4" ht="12.75">
      <c r="A185" s="64"/>
      <c r="B185" s="50"/>
      <c r="C185" s="9" t="s">
        <v>2</v>
      </c>
      <c r="D185" s="31"/>
    </row>
    <row r="186" spans="1:4" ht="12.75">
      <c r="A186" s="64"/>
      <c r="B186" s="50"/>
      <c r="C186" s="10" t="s">
        <v>3</v>
      </c>
      <c r="D186" s="31">
        <v>11850000</v>
      </c>
    </row>
    <row r="187" spans="1:4" ht="12.75">
      <c r="A187" s="64"/>
      <c r="B187" s="50"/>
      <c r="C187" s="10" t="s">
        <v>4</v>
      </c>
      <c r="D187" s="31"/>
    </row>
    <row r="188" spans="1:4" ht="12.75">
      <c r="A188" s="64"/>
      <c r="B188" s="50"/>
      <c r="C188" s="58" t="s">
        <v>5</v>
      </c>
      <c r="D188" s="56"/>
    </row>
    <row r="189" spans="1:4" ht="12.75">
      <c r="A189" s="64"/>
      <c r="B189" s="50"/>
      <c r="C189" s="58"/>
      <c r="D189" s="57"/>
    </row>
    <row r="190" spans="1:4" ht="25.5">
      <c r="A190" s="64"/>
      <c r="B190" s="50"/>
      <c r="C190" s="12" t="s">
        <v>11</v>
      </c>
      <c r="D190" s="31"/>
    </row>
    <row r="191" spans="1:4" ht="12.75">
      <c r="A191" s="64"/>
      <c r="B191" s="50"/>
      <c r="C191" s="10" t="s">
        <v>6</v>
      </c>
      <c r="D191" s="31">
        <f>2368150-100000</f>
        <v>2268150</v>
      </c>
    </row>
    <row r="192" spans="1:4" ht="12.75">
      <c r="A192" s="65"/>
      <c r="B192" s="51"/>
      <c r="C192" s="13" t="s">
        <v>7</v>
      </c>
      <c r="D192" s="32">
        <f>350000</f>
        <v>350000</v>
      </c>
    </row>
    <row r="193" spans="1:4" ht="13.5">
      <c r="A193" s="73"/>
      <c r="B193" s="42" t="s">
        <v>79</v>
      </c>
      <c r="C193" s="24" t="s">
        <v>8</v>
      </c>
      <c r="D193" s="36">
        <f>SUM(D194,D202)</f>
        <v>2420000</v>
      </c>
    </row>
    <row r="194" spans="1:4" ht="12.75">
      <c r="A194" s="64"/>
      <c r="B194" s="49"/>
      <c r="C194" s="9" t="s">
        <v>1</v>
      </c>
      <c r="D194" s="31">
        <f>SUM(D196:D201)</f>
        <v>2420000</v>
      </c>
    </row>
    <row r="195" spans="1:4" ht="12.75">
      <c r="A195" s="64"/>
      <c r="B195" s="50"/>
      <c r="C195" s="9" t="s">
        <v>2</v>
      </c>
      <c r="D195" s="31"/>
    </row>
    <row r="196" spans="1:4" ht="12.75">
      <c r="A196" s="64"/>
      <c r="B196" s="50"/>
      <c r="C196" s="10" t="s">
        <v>3</v>
      </c>
      <c r="D196" s="31"/>
    </row>
    <row r="197" spans="1:4" ht="12.75">
      <c r="A197" s="64"/>
      <c r="B197" s="50"/>
      <c r="C197" s="10" t="s">
        <v>4</v>
      </c>
      <c r="D197" s="31"/>
    </row>
    <row r="198" spans="1:4" ht="12.75">
      <c r="A198" s="64"/>
      <c r="B198" s="50"/>
      <c r="C198" s="58" t="s">
        <v>5</v>
      </c>
      <c r="D198" s="56"/>
    </row>
    <row r="199" spans="1:4" ht="12.75">
      <c r="A199" s="64"/>
      <c r="B199" s="50"/>
      <c r="C199" s="58"/>
      <c r="D199" s="57"/>
    </row>
    <row r="200" spans="1:4" ht="25.5">
      <c r="A200" s="64"/>
      <c r="B200" s="50"/>
      <c r="C200" s="12" t="s">
        <v>11</v>
      </c>
      <c r="D200" s="31"/>
    </row>
    <row r="201" spans="1:4" ht="12.75">
      <c r="A201" s="64"/>
      <c r="B201" s="50"/>
      <c r="C201" s="10" t="s">
        <v>6</v>
      </c>
      <c r="D201" s="31">
        <f>2520000-100000</f>
        <v>2420000</v>
      </c>
    </row>
    <row r="202" spans="1:4" ht="12.75">
      <c r="A202" s="65"/>
      <c r="B202" s="51"/>
      <c r="C202" s="13" t="s">
        <v>7</v>
      </c>
      <c r="D202" s="32"/>
    </row>
    <row r="203" spans="1:4" s="17" customFormat="1" ht="12.75" customHeight="1">
      <c r="A203" s="4" t="s">
        <v>122</v>
      </c>
      <c r="B203" s="40"/>
      <c r="C203" s="15" t="s">
        <v>124</v>
      </c>
      <c r="D203" s="29">
        <f>SUM(D204)+D214</f>
        <v>6550000</v>
      </c>
    </row>
    <row r="204" spans="1:4" ht="27">
      <c r="A204" s="67"/>
      <c r="B204" s="43" t="s">
        <v>123</v>
      </c>
      <c r="C204" s="25" t="s">
        <v>143</v>
      </c>
      <c r="D204" s="36">
        <f>SUM(D205,D213)</f>
        <v>1750000</v>
      </c>
    </row>
    <row r="205" spans="1:4" ht="12.75">
      <c r="A205" s="64"/>
      <c r="B205" s="49"/>
      <c r="C205" s="9" t="s">
        <v>114</v>
      </c>
      <c r="D205" s="31">
        <f>SUM(D206:D212)</f>
        <v>1750000</v>
      </c>
    </row>
    <row r="206" spans="1:4" ht="12.75">
      <c r="A206" s="64"/>
      <c r="B206" s="50"/>
      <c r="C206" s="9" t="s">
        <v>2</v>
      </c>
      <c r="D206" s="31"/>
    </row>
    <row r="207" spans="1:4" ht="12.75">
      <c r="A207" s="64"/>
      <c r="B207" s="50"/>
      <c r="C207" s="10" t="s">
        <v>3</v>
      </c>
      <c r="D207" s="31"/>
    </row>
    <row r="208" spans="1:4" ht="12.75">
      <c r="A208" s="64"/>
      <c r="B208" s="50"/>
      <c r="C208" s="10" t="s">
        <v>4</v>
      </c>
      <c r="D208" s="31"/>
    </row>
    <row r="209" spans="1:4" ht="12.75">
      <c r="A209" s="64"/>
      <c r="B209" s="50"/>
      <c r="C209" s="58" t="s">
        <v>5</v>
      </c>
      <c r="D209" s="66">
        <f>1900000-150000</f>
        <v>1750000</v>
      </c>
    </row>
    <row r="210" spans="1:4" ht="12.75">
      <c r="A210" s="64"/>
      <c r="B210" s="50"/>
      <c r="C210" s="58"/>
      <c r="D210" s="66"/>
    </row>
    <row r="211" spans="1:4" ht="25.5">
      <c r="A211" s="64"/>
      <c r="B211" s="50"/>
      <c r="C211" s="12" t="s">
        <v>11</v>
      </c>
      <c r="D211" s="31"/>
    </row>
    <row r="212" spans="1:4" ht="12.75">
      <c r="A212" s="64"/>
      <c r="B212" s="50"/>
      <c r="C212" s="10" t="s">
        <v>6</v>
      </c>
      <c r="D212" s="31"/>
    </row>
    <row r="213" spans="1:4" ht="12.75">
      <c r="A213" s="65"/>
      <c r="B213" s="51"/>
      <c r="C213" s="13" t="s">
        <v>7</v>
      </c>
      <c r="D213" s="32"/>
    </row>
    <row r="214" spans="1:4" ht="27">
      <c r="A214" s="63"/>
      <c r="B214" s="44" t="s">
        <v>135</v>
      </c>
      <c r="C214" s="26" t="s">
        <v>144</v>
      </c>
      <c r="D214" s="30">
        <f>SUM(D215,D223)</f>
        <v>4800000</v>
      </c>
    </row>
    <row r="215" spans="1:4" ht="12.75">
      <c r="A215" s="64"/>
      <c r="B215" s="49"/>
      <c r="C215" s="9" t="s">
        <v>114</v>
      </c>
      <c r="D215" s="31">
        <f>SUM(D217:D222)</f>
        <v>4800000</v>
      </c>
    </row>
    <row r="216" spans="1:4" ht="12.75">
      <c r="A216" s="64"/>
      <c r="B216" s="50"/>
      <c r="C216" s="9" t="s">
        <v>2</v>
      </c>
      <c r="D216" s="31"/>
    </row>
    <row r="217" spans="1:4" ht="12.75">
      <c r="A217" s="64"/>
      <c r="B217" s="50"/>
      <c r="C217" s="10" t="s">
        <v>3</v>
      </c>
      <c r="D217" s="31"/>
    </row>
    <row r="218" spans="1:4" ht="12.75">
      <c r="A218" s="64"/>
      <c r="B218" s="50"/>
      <c r="C218" s="10" t="s">
        <v>4</v>
      </c>
      <c r="D218" s="31"/>
    </row>
    <row r="219" spans="1:4" ht="12.75">
      <c r="A219" s="64"/>
      <c r="B219" s="50"/>
      <c r="C219" s="58" t="s">
        <v>5</v>
      </c>
      <c r="D219" s="56"/>
    </row>
    <row r="220" spans="1:4" ht="12.75">
      <c r="A220" s="64"/>
      <c r="B220" s="50"/>
      <c r="C220" s="58"/>
      <c r="D220" s="57"/>
    </row>
    <row r="221" spans="1:4" ht="25.5">
      <c r="A221" s="64"/>
      <c r="B221" s="50"/>
      <c r="C221" s="12" t="s">
        <v>11</v>
      </c>
      <c r="D221" s="31">
        <f>5800000-1000000</f>
        <v>4800000</v>
      </c>
    </row>
    <row r="222" spans="1:4" ht="12.75">
      <c r="A222" s="64"/>
      <c r="B222" s="50"/>
      <c r="C222" s="10" t="s">
        <v>6</v>
      </c>
      <c r="D222" s="31"/>
    </row>
    <row r="223" spans="1:4" ht="12.75">
      <c r="A223" s="65"/>
      <c r="B223" s="51"/>
      <c r="C223" s="13" t="s">
        <v>7</v>
      </c>
      <c r="D223" s="32"/>
    </row>
    <row r="224" spans="1:4" ht="12.75">
      <c r="A224" s="4" t="s">
        <v>67</v>
      </c>
      <c r="B224" s="40"/>
      <c r="C224" s="2" t="s">
        <v>96</v>
      </c>
      <c r="D224" s="29">
        <f>SUM(D225)</f>
        <v>11853858</v>
      </c>
    </row>
    <row r="225" spans="1:4" ht="13.5">
      <c r="A225" s="67"/>
      <c r="B225" s="42" t="s">
        <v>107</v>
      </c>
      <c r="C225" s="24" t="s">
        <v>113</v>
      </c>
      <c r="D225" s="36">
        <f>SUM(D226,D234)</f>
        <v>11853858</v>
      </c>
    </row>
    <row r="226" spans="1:4" ht="12.75">
      <c r="A226" s="64"/>
      <c r="B226" s="49"/>
      <c r="C226" s="9" t="s">
        <v>114</v>
      </c>
      <c r="D226" s="31">
        <f>SUM(D228:D233)</f>
        <v>3000000</v>
      </c>
    </row>
    <row r="227" spans="1:4" ht="12.75">
      <c r="A227" s="64"/>
      <c r="B227" s="50"/>
      <c r="C227" s="9" t="s">
        <v>2</v>
      </c>
      <c r="D227" s="31"/>
    </row>
    <row r="228" spans="1:4" ht="12.75">
      <c r="A228" s="64"/>
      <c r="B228" s="50"/>
      <c r="C228" s="12" t="s">
        <v>3</v>
      </c>
      <c r="D228" s="31"/>
    </row>
    <row r="229" spans="1:4" ht="12.75">
      <c r="A229" s="64"/>
      <c r="B229" s="50"/>
      <c r="C229" s="10" t="s">
        <v>4</v>
      </c>
      <c r="D229" s="31"/>
    </row>
    <row r="230" spans="1:4" ht="12.75">
      <c r="A230" s="64"/>
      <c r="B230" s="50"/>
      <c r="C230" s="58" t="s">
        <v>5</v>
      </c>
      <c r="D230" s="56"/>
    </row>
    <row r="231" spans="1:4" ht="12.75">
      <c r="A231" s="64"/>
      <c r="B231" s="50"/>
      <c r="C231" s="58"/>
      <c r="D231" s="57"/>
    </row>
    <row r="232" spans="1:4" ht="25.5" customHeight="1">
      <c r="A232" s="64"/>
      <c r="B232" s="50"/>
      <c r="C232" s="12" t="s">
        <v>11</v>
      </c>
      <c r="D232" s="31"/>
    </row>
    <row r="233" spans="1:4" ht="102">
      <c r="A233" s="64"/>
      <c r="B233" s="50"/>
      <c r="C233" s="39" t="s">
        <v>155</v>
      </c>
      <c r="D233" s="46">
        <f>7887000-4487000-800000+400000</f>
        <v>3000000</v>
      </c>
    </row>
    <row r="234" spans="1:4" ht="89.25">
      <c r="A234" s="65"/>
      <c r="B234" s="51"/>
      <c r="C234" s="45" t="s">
        <v>158</v>
      </c>
      <c r="D234" s="47">
        <f>6000000+4487000+1000000-1933142-700000</f>
        <v>8853858</v>
      </c>
    </row>
    <row r="235" spans="1:4" ht="12.75">
      <c r="A235" s="4" t="s">
        <v>41</v>
      </c>
      <c r="B235" s="40"/>
      <c r="C235" s="2" t="s">
        <v>97</v>
      </c>
      <c r="D235" s="29">
        <f>SUM(D236,D246,D256,D266,D276,D286,D296)</f>
        <v>32485965</v>
      </c>
    </row>
    <row r="236" spans="1:4" ht="13.5">
      <c r="A236" s="67"/>
      <c r="B236" s="42" t="s">
        <v>68</v>
      </c>
      <c r="C236" s="24" t="s">
        <v>112</v>
      </c>
      <c r="D236" s="36">
        <f>SUM(D237,D245)</f>
        <v>3550535</v>
      </c>
    </row>
    <row r="237" spans="1:4" ht="12.75">
      <c r="A237" s="64"/>
      <c r="B237" s="49"/>
      <c r="C237" s="9" t="s">
        <v>1</v>
      </c>
      <c r="D237" s="31">
        <f>SUM(D239:D244)</f>
        <v>3550535</v>
      </c>
    </row>
    <row r="238" spans="1:4" ht="12.75">
      <c r="A238" s="64"/>
      <c r="B238" s="50"/>
      <c r="C238" s="9" t="s">
        <v>2</v>
      </c>
      <c r="D238" s="31"/>
    </row>
    <row r="239" spans="1:4" ht="12.75">
      <c r="A239" s="64"/>
      <c r="B239" s="50"/>
      <c r="C239" s="10" t="s">
        <v>3</v>
      </c>
      <c r="D239" s="31">
        <v>3075717</v>
      </c>
    </row>
    <row r="240" spans="1:4" ht="12.75">
      <c r="A240" s="64"/>
      <c r="B240" s="50"/>
      <c r="C240" s="10" t="s">
        <v>4</v>
      </c>
      <c r="D240" s="31"/>
    </row>
    <row r="241" spans="1:4" ht="12.75">
      <c r="A241" s="64"/>
      <c r="B241" s="50"/>
      <c r="C241" s="58" t="s">
        <v>5</v>
      </c>
      <c r="D241" s="56"/>
    </row>
    <row r="242" spans="1:4" ht="12.75">
      <c r="A242" s="64"/>
      <c r="B242" s="50"/>
      <c r="C242" s="58"/>
      <c r="D242" s="57"/>
    </row>
    <row r="243" spans="1:4" ht="25.5">
      <c r="A243" s="64"/>
      <c r="B243" s="50"/>
      <c r="C243" s="12" t="s">
        <v>11</v>
      </c>
      <c r="D243" s="31"/>
    </row>
    <row r="244" spans="1:4" ht="12.75">
      <c r="A244" s="64"/>
      <c r="B244" s="50"/>
      <c r="C244" s="10" t="s">
        <v>6</v>
      </c>
      <c r="D244" s="31">
        <v>474818</v>
      </c>
    </row>
    <row r="245" spans="1:4" ht="12.75">
      <c r="A245" s="65"/>
      <c r="B245" s="51"/>
      <c r="C245" s="13" t="s">
        <v>7</v>
      </c>
      <c r="D245" s="32"/>
    </row>
    <row r="246" spans="1:4" ht="13.5">
      <c r="A246" s="67"/>
      <c r="B246" s="42" t="s">
        <v>69</v>
      </c>
      <c r="C246" s="24" t="s">
        <v>70</v>
      </c>
      <c r="D246" s="36">
        <f>SUM(D247,D255)</f>
        <v>841094</v>
      </c>
    </row>
    <row r="247" spans="1:4" ht="12.75">
      <c r="A247" s="64"/>
      <c r="B247" s="49"/>
      <c r="C247" s="9" t="s">
        <v>1</v>
      </c>
      <c r="D247" s="31">
        <f>SUM(D249:D254)</f>
        <v>841094</v>
      </c>
    </row>
    <row r="248" spans="1:4" ht="12.75">
      <c r="A248" s="64"/>
      <c r="B248" s="50"/>
      <c r="C248" s="9" t="s">
        <v>2</v>
      </c>
      <c r="D248" s="31"/>
    </row>
    <row r="249" spans="1:4" ht="12.75">
      <c r="A249" s="64"/>
      <c r="B249" s="50"/>
      <c r="C249" s="10" t="s">
        <v>3</v>
      </c>
      <c r="D249" s="31">
        <v>766871</v>
      </c>
    </row>
    <row r="250" spans="1:4" ht="12.75">
      <c r="A250" s="64"/>
      <c r="B250" s="50"/>
      <c r="C250" s="10" t="s">
        <v>4</v>
      </c>
      <c r="D250" s="31"/>
    </row>
    <row r="251" spans="1:4" ht="12.75">
      <c r="A251" s="64"/>
      <c r="B251" s="50"/>
      <c r="C251" s="58" t="s">
        <v>5</v>
      </c>
      <c r="D251" s="56"/>
    </row>
    <row r="252" spans="1:4" ht="12.75">
      <c r="A252" s="64"/>
      <c r="B252" s="50"/>
      <c r="C252" s="58"/>
      <c r="D252" s="57"/>
    </row>
    <row r="253" spans="1:4" ht="25.5">
      <c r="A253" s="64"/>
      <c r="B253" s="50"/>
      <c r="C253" s="12" t="s">
        <v>11</v>
      </c>
      <c r="D253" s="31"/>
    </row>
    <row r="254" spans="1:4" ht="12.75">
      <c r="A254" s="64"/>
      <c r="B254" s="50"/>
      <c r="C254" s="10" t="s">
        <v>6</v>
      </c>
      <c r="D254" s="31">
        <v>74223</v>
      </c>
    </row>
    <row r="255" spans="1:4" ht="12.75">
      <c r="A255" s="65"/>
      <c r="B255" s="51"/>
      <c r="C255" s="13" t="s">
        <v>7</v>
      </c>
      <c r="D255" s="32"/>
    </row>
    <row r="256" spans="1:4" ht="13.5">
      <c r="A256" s="63"/>
      <c r="B256" s="41" t="s">
        <v>125</v>
      </c>
      <c r="C256" s="21" t="s">
        <v>134</v>
      </c>
      <c r="D256" s="30">
        <f>SUM(D257,D265)</f>
        <v>11960189</v>
      </c>
    </row>
    <row r="257" spans="1:4" ht="12.75">
      <c r="A257" s="64"/>
      <c r="B257" s="52"/>
      <c r="C257" s="9" t="s">
        <v>1</v>
      </c>
      <c r="D257" s="31">
        <f>SUM(D259:D264)</f>
        <v>11960189</v>
      </c>
    </row>
    <row r="258" spans="1:4" ht="12.75">
      <c r="A258" s="64"/>
      <c r="B258" s="52"/>
      <c r="C258" s="9" t="s">
        <v>2</v>
      </c>
      <c r="D258" s="31"/>
    </row>
    <row r="259" spans="1:4" ht="12.75">
      <c r="A259" s="64"/>
      <c r="B259" s="52"/>
      <c r="C259" s="10" t="s">
        <v>3</v>
      </c>
      <c r="D259" s="31">
        <v>10501222</v>
      </c>
    </row>
    <row r="260" spans="1:4" ht="12.75">
      <c r="A260" s="64"/>
      <c r="B260" s="52"/>
      <c r="C260" s="10" t="s">
        <v>4</v>
      </c>
      <c r="D260" s="31"/>
    </row>
    <row r="261" spans="1:4" ht="12.75">
      <c r="A261" s="64"/>
      <c r="B261" s="52"/>
      <c r="C261" s="58" t="s">
        <v>5</v>
      </c>
      <c r="D261" s="56"/>
    </row>
    <row r="262" spans="1:4" ht="12.75">
      <c r="A262" s="64"/>
      <c r="B262" s="52"/>
      <c r="C262" s="58"/>
      <c r="D262" s="57"/>
    </row>
    <row r="263" spans="1:4" ht="25.5">
      <c r="A263" s="64"/>
      <c r="B263" s="52"/>
      <c r="C263" s="12" t="s">
        <v>11</v>
      </c>
      <c r="D263" s="31"/>
    </row>
    <row r="264" spans="1:4" ht="12.75">
      <c r="A264" s="64"/>
      <c r="B264" s="52"/>
      <c r="C264" s="10" t="s">
        <v>6</v>
      </c>
      <c r="D264" s="31">
        <v>1458967</v>
      </c>
    </row>
    <row r="265" spans="1:4" ht="12.75">
      <c r="A265" s="65"/>
      <c r="B265" s="53"/>
      <c r="C265" s="13" t="s">
        <v>7</v>
      </c>
      <c r="D265" s="32"/>
    </row>
    <row r="266" spans="1:4" ht="13.5">
      <c r="A266" s="63"/>
      <c r="B266" s="41" t="s">
        <v>71</v>
      </c>
      <c r="C266" s="22" t="s">
        <v>132</v>
      </c>
      <c r="D266" s="30">
        <f>SUM(D267,D275)</f>
        <v>5931274</v>
      </c>
    </row>
    <row r="267" spans="1:4" ht="12.75">
      <c r="A267" s="64"/>
      <c r="B267" s="49"/>
      <c r="C267" s="9" t="s">
        <v>1</v>
      </c>
      <c r="D267" s="31">
        <f>SUM(D269:D274)</f>
        <v>5931274</v>
      </c>
    </row>
    <row r="268" spans="1:4" ht="12.75">
      <c r="A268" s="64"/>
      <c r="B268" s="50"/>
      <c r="C268" s="9" t="s">
        <v>2</v>
      </c>
      <c r="D268" s="31"/>
    </row>
    <row r="269" spans="1:4" ht="12.75">
      <c r="A269" s="64"/>
      <c r="B269" s="50"/>
      <c r="C269" s="10" t="s">
        <v>3</v>
      </c>
      <c r="D269" s="31">
        <v>5228240</v>
      </c>
    </row>
    <row r="270" spans="1:4" ht="12.75">
      <c r="A270" s="64"/>
      <c r="B270" s="50"/>
      <c r="C270" s="10" t="s">
        <v>4</v>
      </c>
      <c r="D270" s="31"/>
    </row>
    <row r="271" spans="1:4" ht="12.75">
      <c r="A271" s="64"/>
      <c r="B271" s="50"/>
      <c r="C271" s="58" t="s">
        <v>5</v>
      </c>
      <c r="D271" s="56"/>
    </row>
    <row r="272" spans="1:4" ht="12.75">
      <c r="A272" s="64"/>
      <c r="B272" s="50"/>
      <c r="C272" s="58"/>
      <c r="D272" s="57"/>
    </row>
    <row r="273" spans="1:4" ht="25.5">
      <c r="A273" s="64"/>
      <c r="B273" s="50"/>
      <c r="C273" s="12" t="s">
        <v>11</v>
      </c>
      <c r="D273" s="31"/>
    </row>
    <row r="274" spans="1:4" ht="12.75">
      <c r="A274" s="64"/>
      <c r="B274" s="50"/>
      <c r="C274" s="10" t="s">
        <v>6</v>
      </c>
      <c r="D274" s="31">
        <v>703034</v>
      </c>
    </row>
    <row r="275" spans="1:4" ht="12.75">
      <c r="A275" s="65"/>
      <c r="B275" s="51"/>
      <c r="C275" s="13" t="s">
        <v>7</v>
      </c>
      <c r="D275" s="32"/>
    </row>
    <row r="276" spans="1:4" ht="13.5">
      <c r="A276" s="63"/>
      <c r="B276" s="41" t="s">
        <v>72</v>
      </c>
      <c r="C276" s="20" t="s">
        <v>117</v>
      </c>
      <c r="D276" s="30">
        <f>SUM(D277,D285)</f>
        <v>4198373</v>
      </c>
    </row>
    <row r="277" spans="1:4" ht="12.75">
      <c r="A277" s="64"/>
      <c r="B277" s="49"/>
      <c r="C277" s="9" t="s">
        <v>1</v>
      </c>
      <c r="D277" s="31">
        <f>SUM(D279:D284)</f>
        <v>4198373</v>
      </c>
    </row>
    <row r="278" spans="1:4" ht="12.75">
      <c r="A278" s="64"/>
      <c r="B278" s="50"/>
      <c r="C278" s="9" t="s">
        <v>2</v>
      </c>
      <c r="D278" s="31"/>
    </row>
    <row r="279" spans="1:4" ht="12.75">
      <c r="A279" s="64"/>
      <c r="B279" s="50"/>
      <c r="C279" s="10" t="s">
        <v>3</v>
      </c>
      <c r="D279" s="31">
        <f>3936965-100000</f>
        <v>3836965</v>
      </c>
    </row>
    <row r="280" spans="1:4" ht="12.75">
      <c r="A280" s="64"/>
      <c r="B280" s="50"/>
      <c r="C280" s="10" t="s">
        <v>4</v>
      </c>
      <c r="D280" s="31"/>
    </row>
    <row r="281" spans="1:4" ht="12.75">
      <c r="A281" s="64"/>
      <c r="B281" s="50"/>
      <c r="C281" s="58" t="s">
        <v>5</v>
      </c>
      <c r="D281" s="56"/>
    </row>
    <row r="282" spans="1:4" ht="12.75">
      <c r="A282" s="64"/>
      <c r="B282" s="50"/>
      <c r="C282" s="58"/>
      <c r="D282" s="57"/>
    </row>
    <row r="283" spans="1:4" ht="25.5">
      <c r="A283" s="64"/>
      <c r="B283" s="50"/>
      <c r="C283" s="12" t="s">
        <v>11</v>
      </c>
      <c r="D283" s="31"/>
    </row>
    <row r="284" spans="1:4" ht="12.75">
      <c r="A284" s="64"/>
      <c r="B284" s="50"/>
      <c r="C284" s="10" t="s">
        <v>6</v>
      </c>
      <c r="D284" s="31">
        <v>361408</v>
      </c>
    </row>
    <row r="285" spans="1:4" ht="12.75">
      <c r="A285" s="65"/>
      <c r="B285" s="51"/>
      <c r="C285" s="13" t="s">
        <v>7</v>
      </c>
      <c r="D285" s="32"/>
    </row>
    <row r="286" spans="1:4" ht="13.5">
      <c r="A286" s="63"/>
      <c r="B286" s="41" t="s">
        <v>126</v>
      </c>
      <c r="C286" s="26" t="s">
        <v>131</v>
      </c>
      <c r="D286" s="30">
        <f>SUM(D287,D295)</f>
        <v>5785492</v>
      </c>
    </row>
    <row r="287" spans="1:4" ht="12.75">
      <c r="A287" s="64"/>
      <c r="B287" s="49"/>
      <c r="C287" s="9" t="s">
        <v>1</v>
      </c>
      <c r="D287" s="31">
        <f>SUM(D289:D294)</f>
        <v>5445492</v>
      </c>
    </row>
    <row r="288" spans="1:4" ht="12.75">
      <c r="A288" s="64"/>
      <c r="B288" s="50"/>
      <c r="C288" s="9" t="s">
        <v>2</v>
      </c>
      <c r="D288" s="31"/>
    </row>
    <row r="289" spans="1:4" ht="12.75">
      <c r="A289" s="64"/>
      <c r="B289" s="50"/>
      <c r="C289" s="10" t="s">
        <v>3</v>
      </c>
      <c r="D289" s="31">
        <v>4104042</v>
      </c>
    </row>
    <row r="290" spans="1:4" ht="12.75">
      <c r="A290" s="64"/>
      <c r="B290" s="50"/>
      <c r="C290" s="10" t="s">
        <v>4</v>
      </c>
      <c r="D290" s="31"/>
    </row>
    <row r="291" spans="1:4" ht="12.75">
      <c r="A291" s="64"/>
      <c r="B291" s="50"/>
      <c r="C291" s="58" t="s">
        <v>5</v>
      </c>
      <c r="D291" s="56"/>
    </row>
    <row r="292" spans="1:4" ht="12.75">
      <c r="A292" s="64"/>
      <c r="B292" s="50"/>
      <c r="C292" s="58"/>
      <c r="D292" s="57"/>
    </row>
    <row r="293" spans="1:4" ht="25.5">
      <c r="A293" s="64"/>
      <c r="B293" s="50"/>
      <c r="C293" s="12" t="s">
        <v>11</v>
      </c>
      <c r="D293" s="31"/>
    </row>
    <row r="294" spans="1:4" ht="12.75">
      <c r="A294" s="64"/>
      <c r="B294" s="50"/>
      <c r="C294" s="10" t="s">
        <v>6</v>
      </c>
      <c r="D294" s="31">
        <v>1341450</v>
      </c>
    </row>
    <row r="295" spans="1:4" ht="12.75">
      <c r="A295" s="65"/>
      <c r="B295" s="51"/>
      <c r="C295" s="13" t="s">
        <v>7</v>
      </c>
      <c r="D295" s="32">
        <v>340000</v>
      </c>
    </row>
    <row r="296" spans="1:4" ht="13.5">
      <c r="A296" s="63"/>
      <c r="B296" s="41" t="s">
        <v>78</v>
      </c>
      <c r="C296" s="20" t="s">
        <v>8</v>
      </c>
      <c r="D296" s="30">
        <f>SUM(D297,D305)</f>
        <v>219008</v>
      </c>
    </row>
    <row r="297" spans="1:4" ht="12.75">
      <c r="A297" s="64"/>
      <c r="B297" s="49"/>
      <c r="C297" s="9" t="s">
        <v>1</v>
      </c>
      <c r="D297" s="31">
        <f>SUM(D299:D304)</f>
        <v>219008</v>
      </c>
    </row>
    <row r="298" spans="1:4" ht="12.75">
      <c r="A298" s="64"/>
      <c r="B298" s="50"/>
      <c r="C298" s="9" t="s">
        <v>2</v>
      </c>
      <c r="D298" s="31"/>
    </row>
    <row r="299" spans="1:4" ht="12.75">
      <c r="A299" s="64"/>
      <c r="B299" s="50"/>
      <c r="C299" s="10" t="s">
        <v>3</v>
      </c>
      <c r="D299" s="31">
        <v>40838</v>
      </c>
    </row>
    <row r="300" spans="1:4" ht="12.75">
      <c r="A300" s="64"/>
      <c r="B300" s="50"/>
      <c r="C300" s="10" t="s">
        <v>4</v>
      </c>
      <c r="D300" s="31"/>
    </row>
    <row r="301" spans="1:4" ht="12.75">
      <c r="A301" s="64"/>
      <c r="B301" s="50"/>
      <c r="C301" s="58" t="s">
        <v>5</v>
      </c>
      <c r="D301" s="56"/>
    </row>
    <row r="302" spans="1:4" ht="12.75">
      <c r="A302" s="64"/>
      <c r="B302" s="50"/>
      <c r="C302" s="58"/>
      <c r="D302" s="57"/>
    </row>
    <row r="303" spans="1:4" ht="25.5">
      <c r="A303" s="64"/>
      <c r="B303" s="50"/>
      <c r="C303" s="12" t="s">
        <v>11</v>
      </c>
      <c r="D303" s="31"/>
    </row>
    <row r="304" spans="1:4" ht="12.75">
      <c r="A304" s="64"/>
      <c r="B304" s="50"/>
      <c r="C304" s="10" t="s">
        <v>6</v>
      </c>
      <c r="D304" s="31">
        <v>178170</v>
      </c>
    </row>
    <row r="305" spans="1:4" ht="12.75">
      <c r="A305" s="65"/>
      <c r="B305" s="51"/>
      <c r="C305" s="13" t="s">
        <v>7</v>
      </c>
      <c r="D305" s="32"/>
    </row>
    <row r="306" spans="1:4" ht="12.75">
      <c r="A306" s="4" t="s">
        <v>98</v>
      </c>
      <c r="B306" s="40"/>
      <c r="C306" s="2" t="s">
        <v>141</v>
      </c>
      <c r="D306" s="29">
        <f>SUM(D307)</f>
        <v>600000</v>
      </c>
    </row>
    <row r="307" spans="1:4" ht="13.5">
      <c r="A307" s="67"/>
      <c r="B307" s="42" t="s">
        <v>99</v>
      </c>
      <c r="C307" s="24" t="s">
        <v>8</v>
      </c>
      <c r="D307" s="36">
        <f>SUM(D308,D316)</f>
        <v>600000</v>
      </c>
    </row>
    <row r="308" spans="1:4" ht="12.75">
      <c r="A308" s="64"/>
      <c r="B308" s="49"/>
      <c r="C308" s="9" t="s">
        <v>1</v>
      </c>
      <c r="D308" s="31">
        <f>SUM(D310:D315)</f>
        <v>600000</v>
      </c>
    </row>
    <row r="309" spans="1:4" ht="12.75">
      <c r="A309" s="64"/>
      <c r="B309" s="50"/>
      <c r="C309" s="9" t="s">
        <v>2</v>
      </c>
      <c r="D309" s="31"/>
    </row>
    <row r="310" spans="1:4" ht="12.75">
      <c r="A310" s="64"/>
      <c r="B310" s="50"/>
      <c r="C310" s="10" t="s">
        <v>3</v>
      </c>
      <c r="D310" s="31"/>
    </row>
    <row r="311" spans="1:4" ht="12.75">
      <c r="A311" s="64"/>
      <c r="B311" s="50"/>
      <c r="C311" s="10" t="s">
        <v>4</v>
      </c>
      <c r="D311" s="31">
        <f>100000+400000+100000</f>
        <v>600000</v>
      </c>
    </row>
    <row r="312" spans="1:4" ht="12.75">
      <c r="A312" s="64"/>
      <c r="B312" s="50"/>
      <c r="C312" s="58" t="s">
        <v>5</v>
      </c>
      <c r="D312" s="56"/>
    </row>
    <row r="313" spans="1:4" ht="12.75">
      <c r="A313" s="64"/>
      <c r="B313" s="50"/>
      <c r="C313" s="58"/>
      <c r="D313" s="57"/>
    </row>
    <row r="314" spans="1:4" ht="25.5">
      <c r="A314" s="64"/>
      <c r="B314" s="50"/>
      <c r="C314" s="12" t="s">
        <v>11</v>
      </c>
      <c r="D314" s="31"/>
    </row>
    <row r="315" spans="1:4" ht="12.75">
      <c r="A315" s="64"/>
      <c r="B315" s="50"/>
      <c r="C315" s="10" t="s">
        <v>6</v>
      </c>
      <c r="D315" s="31"/>
    </row>
    <row r="316" spans="1:4" ht="12.75">
      <c r="A316" s="65"/>
      <c r="B316" s="51"/>
      <c r="C316" s="13" t="s">
        <v>7</v>
      </c>
      <c r="D316" s="32"/>
    </row>
    <row r="317" spans="1:4" ht="12.75">
      <c r="A317" s="4" t="s">
        <v>42</v>
      </c>
      <c r="B317" s="40"/>
      <c r="C317" s="2" t="s">
        <v>142</v>
      </c>
      <c r="D317" s="29">
        <f>SUM(D318,D328,D338,D348,D358,D378)+D368</f>
        <v>10986915</v>
      </c>
    </row>
    <row r="318" spans="1:4" ht="13.5">
      <c r="A318" s="67"/>
      <c r="B318" s="42" t="s">
        <v>108</v>
      </c>
      <c r="C318" s="24" t="s">
        <v>109</v>
      </c>
      <c r="D318" s="36">
        <f>SUM(D319,D327)</f>
        <v>4500000</v>
      </c>
    </row>
    <row r="319" spans="1:4" ht="12.75">
      <c r="A319" s="64"/>
      <c r="B319" s="49"/>
      <c r="C319" s="9" t="s">
        <v>1</v>
      </c>
      <c r="D319" s="31">
        <f>SUM(D321:D326)</f>
        <v>0</v>
      </c>
    </row>
    <row r="320" spans="1:4" ht="12.75">
      <c r="A320" s="64"/>
      <c r="B320" s="50"/>
      <c r="C320" s="9" t="s">
        <v>2</v>
      </c>
      <c r="D320" s="31"/>
    </row>
    <row r="321" spans="1:4" ht="12.75">
      <c r="A321" s="64"/>
      <c r="B321" s="50"/>
      <c r="C321" s="10" t="s">
        <v>3</v>
      </c>
      <c r="D321" s="31"/>
    </row>
    <row r="322" spans="1:4" ht="12.75">
      <c r="A322" s="64"/>
      <c r="B322" s="50"/>
      <c r="C322" s="10" t="s">
        <v>4</v>
      </c>
      <c r="D322" s="31"/>
    </row>
    <row r="323" spans="1:4" ht="12.75">
      <c r="A323" s="64"/>
      <c r="B323" s="50"/>
      <c r="C323" s="58" t="s">
        <v>5</v>
      </c>
      <c r="D323" s="56"/>
    </row>
    <row r="324" spans="1:4" ht="12.75">
      <c r="A324" s="64"/>
      <c r="B324" s="50"/>
      <c r="C324" s="58"/>
      <c r="D324" s="57"/>
    </row>
    <row r="325" spans="1:4" ht="25.5">
      <c r="A325" s="64"/>
      <c r="B325" s="50"/>
      <c r="C325" s="12" t="s">
        <v>11</v>
      </c>
      <c r="D325" s="31"/>
    </row>
    <row r="326" spans="1:4" ht="12.75">
      <c r="A326" s="64"/>
      <c r="B326" s="50"/>
      <c r="C326" s="10" t="s">
        <v>6</v>
      </c>
      <c r="D326" s="31"/>
    </row>
    <row r="327" spans="1:4" ht="12.75">
      <c r="A327" s="65"/>
      <c r="B327" s="51"/>
      <c r="C327" s="13" t="s">
        <v>18</v>
      </c>
      <c r="D327" s="32">
        <v>4500000</v>
      </c>
    </row>
    <row r="328" spans="1:4" ht="13.5">
      <c r="A328" s="63"/>
      <c r="B328" s="41" t="s">
        <v>45</v>
      </c>
      <c r="C328" s="20" t="s">
        <v>128</v>
      </c>
      <c r="D328" s="30">
        <f>SUM(D329,D337)</f>
        <v>2000000</v>
      </c>
    </row>
    <row r="329" spans="1:4" ht="12.75">
      <c r="A329" s="64"/>
      <c r="B329" s="49"/>
      <c r="C329" s="9" t="s">
        <v>1</v>
      </c>
      <c r="D329" s="31">
        <f>SUM(D331:D336)</f>
        <v>2000000</v>
      </c>
    </row>
    <row r="330" spans="1:4" ht="12.75">
      <c r="A330" s="64"/>
      <c r="B330" s="50"/>
      <c r="C330" s="9" t="s">
        <v>2</v>
      </c>
      <c r="D330" s="31"/>
    </row>
    <row r="331" spans="1:4" ht="12.75">
      <c r="A331" s="64"/>
      <c r="B331" s="50"/>
      <c r="C331" s="10" t="s">
        <v>3</v>
      </c>
      <c r="D331" s="31"/>
    </row>
    <row r="332" spans="1:4" ht="12.75">
      <c r="A332" s="64"/>
      <c r="B332" s="50"/>
      <c r="C332" s="10" t="s">
        <v>4</v>
      </c>
      <c r="D332" s="31">
        <f>1200000-200000</f>
        <v>1000000</v>
      </c>
    </row>
    <row r="333" spans="1:4" ht="12.75">
      <c r="A333" s="64"/>
      <c r="B333" s="50"/>
      <c r="C333" s="58" t="s">
        <v>5</v>
      </c>
      <c r="D333" s="56"/>
    </row>
    <row r="334" spans="1:4" ht="12.75">
      <c r="A334" s="64"/>
      <c r="B334" s="50"/>
      <c r="C334" s="58"/>
      <c r="D334" s="57"/>
    </row>
    <row r="335" spans="1:4" ht="25.5">
      <c r="A335" s="64"/>
      <c r="B335" s="50"/>
      <c r="C335" s="12" t="s">
        <v>11</v>
      </c>
      <c r="D335" s="31"/>
    </row>
    <row r="336" spans="1:4" ht="12.75">
      <c r="A336" s="64"/>
      <c r="B336" s="50"/>
      <c r="C336" s="12" t="s">
        <v>20</v>
      </c>
      <c r="D336" s="31">
        <f>1100000-100000</f>
        <v>1000000</v>
      </c>
    </row>
    <row r="337" spans="1:4" ht="12.75">
      <c r="A337" s="65"/>
      <c r="B337" s="51"/>
      <c r="C337" s="13" t="s">
        <v>7</v>
      </c>
      <c r="D337" s="32"/>
    </row>
    <row r="338" spans="1:4" ht="12.75" customHeight="1">
      <c r="A338" s="63"/>
      <c r="B338" s="41" t="s">
        <v>43</v>
      </c>
      <c r="C338" s="20" t="s">
        <v>100</v>
      </c>
      <c r="D338" s="30">
        <f>SUM(D339,D347)</f>
        <v>55000</v>
      </c>
    </row>
    <row r="339" spans="1:4" ht="12.75">
      <c r="A339" s="64"/>
      <c r="B339" s="49"/>
      <c r="C339" s="9" t="s">
        <v>1</v>
      </c>
      <c r="D339" s="31">
        <f>SUM(D341:D346)</f>
        <v>55000</v>
      </c>
    </row>
    <row r="340" spans="1:4" ht="12.75">
      <c r="A340" s="64"/>
      <c r="B340" s="50"/>
      <c r="C340" s="9" t="s">
        <v>2</v>
      </c>
      <c r="D340" s="31"/>
    </row>
    <row r="341" spans="1:4" ht="12.75">
      <c r="A341" s="64"/>
      <c r="B341" s="50"/>
      <c r="C341" s="10" t="s">
        <v>3</v>
      </c>
      <c r="D341" s="31"/>
    </row>
    <row r="342" spans="1:4" ht="12.75">
      <c r="A342" s="64"/>
      <c r="B342" s="50"/>
      <c r="C342" s="10" t="s">
        <v>4</v>
      </c>
      <c r="D342" s="31">
        <v>55000</v>
      </c>
    </row>
    <row r="343" spans="1:4" ht="12.75">
      <c r="A343" s="64"/>
      <c r="B343" s="50"/>
      <c r="C343" s="58" t="s">
        <v>5</v>
      </c>
      <c r="D343" s="56"/>
    </row>
    <row r="344" spans="1:4" ht="12.75">
      <c r="A344" s="64"/>
      <c r="B344" s="50"/>
      <c r="C344" s="58"/>
      <c r="D344" s="57"/>
    </row>
    <row r="345" spans="1:4" ht="25.5">
      <c r="A345" s="64"/>
      <c r="B345" s="50"/>
      <c r="C345" s="12" t="s">
        <v>11</v>
      </c>
      <c r="D345" s="31"/>
    </row>
    <row r="346" spans="1:4" ht="12.75">
      <c r="A346" s="64"/>
      <c r="B346" s="50"/>
      <c r="C346" s="10" t="s">
        <v>6</v>
      </c>
      <c r="D346" s="31"/>
    </row>
    <row r="347" spans="1:4" ht="12.75">
      <c r="A347" s="65"/>
      <c r="B347" s="51"/>
      <c r="C347" s="13" t="s">
        <v>7</v>
      </c>
      <c r="D347" s="32"/>
    </row>
    <row r="348" spans="1:4" ht="12.75" customHeight="1">
      <c r="A348" s="63"/>
      <c r="B348" s="41" t="s">
        <v>44</v>
      </c>
      <c r="C348" s="20" t="s">
        <v>101</v>
      </c>
      <c r="D348" s="30">
        <f>SUM(D349,D357)</f>
        <v>1190000</v>
      </c>
    </row>
    <row r="349" spans="1:4" ht="12.75">
      <c r="A349" s="64"/>
      <c r="B349" s="49"/>
      <c r="C349" s="9" t="s">
        <v>1</v>
      </c>
      <c r="D349" s="31">
        <f>SUM(D351:D356)</f>
        <v>1190000</v>
      </c>
    </row>
    <row r="350" spans="1:4" ht="12.75">
      <c r="A350" s="64"/>
      <c r="B350" s="50"/>
      <c r="C350" s="9" t="s">
        <v>2</v>
      </c>
      <c r="D350" s="31"/>
    </row>
    <row r="351" spans="1:4" ht="12.75">
      <c r="A351" s="64"/>
      <c r="B351" s="50"/>
      <c r="C351" s="10" t="s">
        <v>3</v>
      </c>
      <c r="D351" s="31"/>
    </row>
    <row r="352" spans="1:4" ht="12.75">
      <c r="A352" s="64"/>
      <c r="B352" s="50"/>
      <c r="C352" s="10" t="s">
        <v>4</v>
      </c>
      <c r="D352" s="31">
        <v>1090000</v>
      </c>
    </row>
    <row r="353" spans="1:4" ht="12.75">
      <c r="A353" s="64"/>
      <c r="B353" s="50"/>
      <c r="C353" s="58" t="s">
        <v>5</v>
      </c>
      <c r="D353" s="56"/>
    </row>
    <row r="354" spans="1:4" ht="12.75">
      <c r="A354" s="64"/>
      <c r="B354" s="50"/>
      <c r="C354" s="58"/>
      <c r="D354" s="57"/>
    </row>
    <row r="355" spans="1:4" ht="25.5">
      <c r="A355" s="64"/>
      <c r="B355" s="50"/>
      <c r="C355" s="12" t="s">
        <v>11</v>
      </c>
      <c r="D355" s="31"/>
    </row>
    <row r="356" spans="1:4" ht="12.75">
      <c r="A356" s="64"/>
      <c r="B356" s="50"/>
      <c r="C356" s="10" t="s">
        <v>6</v>
      </c>
      <c r="D356" s="31">
        <v>100000</v>
      </c>
    </row>
    <row r="357" spans="1:4" ht="12.75">
      <c r="A357" s="65"/>
      <c r="B357" s="51"/>
      <c r="C357" s="13" t="s">
        <v>7</v>
      </c>
      <c r="D357" s="32"/>
    </row>
    <row r="358" spans="1:4" ht="25.5" customHeight="1">
      <c r="A358" s="63"/>
      <c r="B358" s="44" t="s">
        <v>88</v>
      </c>
      <c r="C358" s="22" t="s">
        <v>150</v>
      </c>
      <c r="D358" s="30">
        <f>SUM(D359,D367)</f>
        <v>4000</v>
      </c>
    </row>
    <row r="359" spans="1:4" ht="12.75">
      <c r="A359" s="64"/>
      <c r="B359" s="49"/>
      <c r="C359" s="9" t="s">
        <v>102</v>
      </c>
      <c r="D359" s="31">
        <f>SUM(D361:D366)</f>
        <v>4000</v>
      </c>
    </row>
    <row r="360" spans="1:4" ht="12.75">
      <c r="A360" s="64"/>
      <c r="B360" s="50"/>
      <c r="C360" s="9" t="s">
        <v>2</v>
      </c>
      <c r="D360" s="31"/>
    </row>
    <row r="361" spans="1:4" ht="12.75">
      <c r="A361" s="64"/>
      <c r="B361" s="50"/>
      <c r="C361" s="10" t="s">
        <v>3</v>
      </c>
      <c r="D361" s="31"/>
    </row>
    <row r="362" spans="1:4" ht="12.75">
      <c r="A362" s="64"/>
      <c r="B362" s="50"/>
      <c r="C362" s="10" t="s">
        <v>4</v>
      </c>
      <c r="D362" s="31"/>
    </row>
    <row r="363" spans="1:4" ht="12.75">
      <c r="A363" s="64"/>
      <c r="B363" s="50"/>
      <c r="C363" s="58" t="s">
        <v>5</v>
      </c>
      <c r="D363" s="56"/>
    </row>
    <row r="364" spans="1:4" ht="12.75">
      <c r="A364" s="64"/>
      <c r="B364" s="50"/>
      <c r="C364" s="58"/>
      <c r="D364" s="57"/>
    </row>
    <row r="365" spans="1:4" ht="25.5">
      <c r="A365" s="64"/>
      <c r="B365" s="50"/>
      <c r="C365" s="12" t="s">
        <v>11</v>
      </c>
      <c r="D365" s="31"/>
    </row>
    <row r="366" spans="1:4" ht="12.75">
      <c r="A366" s="64"/>
      <c r="B366" s="50"/>
      <c r="C366" s="10" t="s">
        <v>6</v>
      </c>
      <c r="D366" s="31">
        <v>4000</v>
      </c>
    </row>
    <row r="367" spans="1:4" ht="12.75">
      <c r="A367" s="65"/>
      <c r="B367" s="51"/>
      <c r="C367" s="18" t="s">
        <v>18</v>
      </c>
      <c r="D367" s="32"/>
    </row>
    <row r="368" spans="1:4" ht="13.5">
      <c r="A368" s="48"/>
      <c r="B368" s="44" t="s">
        <v>156</v>
      </c>
      <c r="C368" s="22" t="s">
        <v>157</v>
      </c>
      <c r="D368" s="30">
        <f>SUM(D369,D377)</f>
        <v>3227915</v>
      </c>
    </row>
    <row r="369" spans="1:4" ht="12.75">
      <c r="A369" s="48"/>
      <c r="B369" s="49"/>
      <c r="C369" s="9" t="s">
        <v>102</v>
      </c>
      <c r="D369" s="31">
        <f>SUM(D371:D376)</f>
        <v>3227915</v>
      </c>
    </row>
    <row r="370" spans="1:4" ht="12.75">
      <c r="A370" s="48"/>
      <c r="B370" s="50"/>
      <c r="C370" s="9" t="s">
        <v>2</v>
      </c>
      <c r="D370" s="31"/>
    </row>
    <row r="371" spans="1:4" ht="12.75">
      <c r="A371" s="48"/>
      <c r="B371" s="50"/>
      <c r="C371" s="10" t="s">
        <v>3</v>
      </c>
      <c r="D371" s="31"/>
    </row>
    <row r="372" spans="1:4" ht="12.75">
      <c r="A372" s="48"/>
      <c r="B372" s="50"/>
      <c r="C372" s="10" t="s">
        <v>4</v>
      </c>
      <c r="D372" s="31"/>
    </row>
    <row r="373" spans="1:4" ht="12.75" customHeight="1">
      <c r="A373" s="48"/>
      <c r="B373" s="50"/>
      <c r="C373" s="58" t="s">
        <v>5</v>
      </c>
      <c r="D373" s="56"/>
    </row>
    <row r="374" spans="1:4" ht="12.75">
      <c r="A374" s="48"/>
      <c r="B374" s="50"/>
      <c r="C374" s="58"/>
      <c r="D374" s="57"/>
    </row>
    <row r="375" spans="1:4" ht="25.5">
      <c r="A375" s="48"/>
      <c r="B375" s="50"/>
      <c r="C375" s="12" t="s">
        <v>11</v>
      </c>
      <c r="D375" s="31"/>
    </row>
    <row r="376" spans="1:4" ht="12.75">
      <c r="A376" s="48"/>
      <c r="B376" s="50"/>
      <c r="C376" s="10" t="s">
        <v>6</v>
      </c>
      <c r="D376" s="31">
        <f>0+3227915</f>
        <v>3227915</v>
      </c>
    </row>
    <row r="377" spans="1:4" ht="12.75">
      <c r="A377" s="48"/>
      <c r="B377" s="51"/>
      <c r="C377" s="18" t="s">
        <v>18</v>
      </c>
      <c r="D377" s="32"/>
    </row>
    <row r="378" spans="1:4" ht="12.75" customHeight="1">
      <c r="A378" s="63"/>
      <c r="B378" s="41" t="s">
        <v>46</v>
      </c>
      <c r="C378" s="22" t="s">
        <v>8</v>
      </c>
      <c r="D378" s="30">
        <f>SUM(D379,D386)</f>
        <v>10000</v>
      </c>
    </row>
    <row r="379" spans="1:4" ht="12.75">
      <c r="A379" s="64"/>
      <c r="B379" s="49"/>
      <c r="C379" s="9" t="s">
        <v>102</v>
      </c>
      <c r="D379" s="31">
        <f>SUM(D381:D385)</f>
        <v>10000</v>
      </c>
    </row>
    <row r="380" spans="1:4" ht="12.75">
      <c r="A380" s="64"/>
      <c r="B380" s="50"/>
      <c r="C380" s="9" t="s">
        <v>2</v>
      </c>
      <c r="D380" s="31"/>
    </row>
    <row r="381" spans="1:4" ht="12.75">
      <c r="A381" s="64"/>
      <c r="B381" s="50"/>
      <c r="C381" s="10" t="s">
        <v>3</v>
      </c>
      <c r="D381" s="31"/>
    </row>
    <row r="382" spans="1:4" ht="12.75">
      <c r="A382" s="64"/>
      <c r="B382" s="50"/>
      <c r="C382" s="10" t="s">
        <v>4</v>
      </c>
      <c r="D382" s="31"/>
    </row>
    <row r="383" spans="1:4" ht="25.5">
      <c r="A383" s="64"/>
      <c r="B383" s="50"/>
      <c r="C383" s="11" t="s">
        <v>5</v>
      </c>
      <c r="D383" s="31"/>
    </row>
    <row r="384" spans="1:4" ht="25.5">
      <c r="A384" s="64"/>
      <c r="B384" s="50"/>
      <c r="C384" s="12" t="s">
        <v>11</v>
      </c>
      <c r="D384" s="31"/>
    </row>
    <row r="385" spans="1:4" ht="12.75">
      <c r="A385" s="64"/>
      <c r="B385" s="50"/>
      <c r="C385" s="10" t="s">
        <v>6</v>
      </c>
      <c r="D385" s="31">
        <v>10000</v>
      </c>
    </row>
    <row r="386" spans="1:4" ht="12.75">
      <c r="A386" s="65"/>
      <c r="B386" s="51"/>
      <c r="C386" s="18" t="s">
        <v>18</v>
      </c>
      <c r="D386" s="32"/>
    </row>
    <row r="387" spans="1:4" ht="12.75" customHeight="1">
      <c r="A387" s="4" t="s">
        <v>136</v>
      </c>
      <c r="B387" s="40"/>
      <c r="C387" s="19" t="s">
        <v>138</v>
      </c>
      <c r="D387" s="29">
        <f>SUM(D388)</f>
        <v>550000</v>
      </c>
    </row>
    <row r="388" spans="1:4" ht="13.5">
      <c r="A388" s="67"/>
      <c r="B388" s="42" t="s">
        <v>137</v>
      </c>
      <c r="C388" s="24" t="s">
        <v>103</v>
      </c>
      <c r="D388" s="36">
        <f>SUM(D391:D396)</f>
        <v>550000</v>
      </c>
    </row>
    <row r="389" spans="1:4" ht="12.75">
      <c r="A389" s="64"/>
      <c r="B389" s="49"/>
      <c r="C389" s="9" t="s">
        <v>1</v>
      </c>
      <c r="D389" s="31">
        <f>SUM(D391:D396)</f>
        <v>550000</v>
      </c>
    </row>
    <row r="390" spans="1:4" ht="12.75">
      <c r="A390" s="64"/>
      <c r="B390" s="50"/>
      <c r="C390" s="9" t="s">
        <v>2</v>
      </c>
      <c r="D390" s="31"/>
    </row>
    <row r="391" spans="1:4" ht="12.75">
      <c r="A391" s="64"/>
      <c r="B391" s="50"/>
      <c r="C391" s="10" t="s">
        <v>3</v>
      </c>
      <c r="D391" s="31"/>
    </row>
    <row r="392" spans="1:4" ht="12.75">
      <c r="A392" s="64"/>
      <c r="B392" s="50"/>
      <c r="C392" s="10" t="s">
        <v>4</v>
      </c>
      <c r="D392" s="31">
        <v>500000</v>
      </c>
    </row>
    <row r="393" spans="1:4" ht="12.75">
      <c r="A393" s="64"/>
      <c r="B393" s="50"/>
      <c r="C393" s="58" t="s">
        <v>5</v>
      </c>
      <c r="D393" s="56"/>
    </row>
    <row r="394" spans="1:4" ht="12.75">
      <c r="A394" s="64"/>
      <c r="B394" s="50"/>
      <c r="C394" s="58"/>
      <c r="D394" s="57"/>
    </row>
    <row r="395" spans="1:4" ht="25.5">
      <c r="A395" s="64"/>
      <c r="B395" s="50"/>
      <c r="C395" s="12" t="s">
        <v>11</v>
      </c>
      <c r="D395" s="31"/>
    </row>
    <row r="396" spans="1:4" ht="12.75">
      <c r="A396" s="64"/>
      <c r="B396" s="50"/>
      <c r="C396" s="10" t="s">
        <v>6</v>
      </c>
      <c r="D396" s="31">
        <v>50000</v>
      </c>
    </row>
    <row r="397" spans="1:4" ht="12.75">
      <c r="A397" s="65"/>
      <c r="B397" s="51"/>
      <c r="C397" s="13" t="s">
        <v>7</v>
      </c>
      <c r="D397" s="32"/>
    </row>
    <row r="398" spans="1:4" ht="25.5">
      <c r="A398" s="4" t="s">
        <v>47</v>
      </c>
      <c r="B398" s="40"/>
      <c r="C398" s="19" t="s">
        <v>149</v>
      </c>
      <c r="D398" s="29">
        <f>SUM(D399)</f>
        <v>3300000</v>
      </c>
    </row>
    <row r="399" spans="1:4" ht="12.75" customHeight="1">
      <c r="A399" s="63"/>
      <c r="B399" s="41" t="s">
        <v>48</v>
      </c>
      <c r="C399" s="20" t="s">
        <v>49</v>
      </c>
      <c r="D399" s="30">
        <f>SUM(D400,D408)</f>
        <v>3300000</v>
      </c>
    </row>
    <row r="400" spans="1:4" ht="12.75">
      <c r="A400" s="64"/>
      <c r="B400" s="49"/>
      <c r="C400" s="9" t="s">
        <v>1</v>
      </c>
      <c r="D400" s="31">
        <f>SUM(D402:D407)</f>
        <v>3235000</v>
      </c>
    </row>
    <row r="401" spans="1:4" ht="12.75">
      <c r="A401" s="64"/>
      <c r="B401" s="50"/>
      <c r="C401" s="9" t="s">
        <v>2</v>
      </c>
      <c r="D401" s="31"/>
    </row>
    <row r="402" spans="1:4" ht="12.75">
      <c r="A402" s="64"/>
      <c r="B402" s="50"/>
      <c r="C402" s="10" t="s">
        <v>3</v>
      </c>
      <c r="D402" s="31">
        <v>2700000</v>
      </c>
    </row>
    <row r="403" spans="1:4" ht="12.75">
      <c r="A403" s="64"/>
      <c r="B403" s="50"/>
      <c r="C403" s="10" t="s">
        <v>4</v>
      </c>
      <c r="D403" s="31"/>
    </row>
    <row r="404" spans="1:4" ht="12.75">
      <c r="A404" s="64"/>
      <c r="B404" s="50"/>
      <c r="C404" s="58" t="s">
        <v>5</v>
      </c>
      <c r="D404" s="56"/>
    </row>
    <row r="405" spans="1:4" ht="12.75">
      <c r="A405" s="64"/>
      <c r="B405" s="50"/>
      <c r="C405" s="58"/>
      <c r="D405" s="57"/>
    </row>
    <row r="406" spans="1:4" ht="25.5">
      <c r="A406" s="64"/>
      <c r="B406" s="50"/>
      <c r="C406" s="12" t="s">
        <v>11</v>
      </c>
      <c r="D406" s="31"/>
    </row>
    <row r="407" spans="1:4" ht="12.75">
      <c r="A407" s="64"/>
      <c r="B407" s="50"/>
      <c r="C407" s="10" t="s">
        <v>6</v>
      </c>
      <c r="D407" s="31">
        <f>600000-65000</f>
        <v>535000</v>
      </c>
    </row>
    <row r="408" spans="1:4" ht="12.75">
      <c r="A408" s="65"/>
      <c r="B408" s="51"/>
      <c r="C408" s="13" t="s">
        <v>7</v>
      </c>
      <c r="D408" s="32">
        <f>0+65000</f>
        <v>65000</v>
      </c>
    </row>
    <row r="409" spans="1:4" ht="12.75" customHeight="1">
      <c r="A409" s="4" t="s">
        <v>73</v>
      </c>
      <c r="B409" s="40"/>
      <c r="C409" s="15" t="s">
        <v>74</v>
      </c>
      <c r="D409" s="29">
        <f>SUM(D410)</f>
        <v>1257144</v>
      </c>
    </row>
    <row r="410" spans="1:4" ht="13.5">
      <c r="A410" s="67"/>
      <c r="B410" s="42" t="s">
        <v>75</v>
      </c>
      <c r="C410" s="24" t="s">
        <v>115</v>
      </c>
      <c r="D410" s="36">
        <f>SUM(D411,D419)</f>
        <v>1257144</v>
      </c>
    </row>
    <row r="411" spans="1:4" ht="12.75">
      <c r="A411" s="64"/>
      <c r="B411" s="49"/>
      <c r="C411" s="9" t="s">
        <v>1</v>
      </c>
      <c r="D411" s="31">
        <f>SUM(D412:D418)</f>
        <v>1257144</v>
      </c>
    </row>
    <row r="412" spans="1:4" ht="12.75">
      <c r="A412" s="64"/>
      <c r="B412" s="50"/>
      <c r="C412" s="9" t="s">
        <v>2</v>
      </c>
      <c r="D412" s="31"/>
    </row>
    <row r="413" spans="1:4" ht="12.75">
      <c r="A413" s="64"/>
      <c r="B413" s="50"/>
      <c r="C413" s="10" t="s">
        <v>3</v>
      </c>
      <c r="D413" s="31">
        <v>1060092</v>
      </c>
    </row>
    <row r="414" spans="1:4" ht="12.75">
      <c r="A414" s="64"/>
      <c r="B414" s="50"/>
      <c r="C414" s="10" t="s">
        <v>4</v>
      </c>
      <c r="D414" s="31"/>
    </row>
    <row r="415" spans="1:4" ht="12.75">
      <c r="A415" s="64"/>
      <c r="B415" s="50"/>
      <c r="C415" s="58" t="s">
        <v>5</v>
      </c>
      <c r="D415" s="56"/>
    </row>
    <row r="416" spans="1:4" ht="12.75">
      <c r="A416" s="64"/>
      <c r="B416" s="50"/>
      <c r="C416" s="58"/>
      <c r="D416" s="57"/>
    </row>
    <row r="417" spans="1:4" ht="25.5">
      <c r="A417" s="64"/>
      <c r="B417" s="50"/>
      <c r="C417" s="12" t="s">
        <v>11</v>
      </c>
      <c r="D417" s="31"/>
    </row>
    <row r="418" spans="1:4" ht="12.75">
      <c r="A418" s="64"/>
      <c r="B418" s="50"/>
      <c r="C418" s="10" t="s">
        <v>6</v>
      </c>
      <c r="D418" s="31">
        <v>197052</v>
      </c>
    </row>
    <row r="419" spans="1:4" ht="12.75">
      <c r="A419" s="65"/>
      <c r="B419" s="51"/>
      <c r="C419" s="13" t="s">
        <v>7</v>
      </c>
      <c r="D419" s="32"/>
    </row>
    <row r="420" spans="1:4" ht="12.75" customHeight="1">
      <c r="A420" s="4" t="s">
        <v>110</v>
      </c>
      <c r="B420" s="40"/>
      <c r="C420" s="8" t="s">
        <v>140</v>
      </c>
      <c r="D420" s="29">
        <f>SUM(D421)</f>
        <v>100000</v>
      </c>
    </row>
    <row r="421" spans="1:4" ht="13.5">
      <c r="A421" s="63"/>
      <c r="B421" s="41" t="s">
        <v>111</v>
      </c>
      <c r="C421" s="20" t="s">
        <v>104</v>
      </c>
      <c r="D421" s="30">
        <f>SUM(D422,D430)</f>
        <v>100000</v>
      </c>
    </row>
    <row r="422" spans="1:4" ht="12.75">
      <c r="A422" s="64"/>
      <c r="B422" s="49"/>
      <c r="C422" s="9" t="s">
        <v>1</v>
      </c>
      <c r="D422" s="31">
        <f>SUM(D423:D429)</f>
        <v>100000</v>
      </c>
    </row>
    <row r="423" spans="1:4" ht="12.75">
      <c r="A423" s="64"/>
      <c r="B423" s="50"/>
      <c r="C423" s="9" t="s">
        <v>2</v>
      </c>
      <c r="D423" s="31"/>
    </row>
    <row r="424" spans="1:4" ht="12.75">
      <c r="A424" s="64"/>
      <c r="B424" s="50"/>
      <c r="C424" s="10" t="s">
        <v>3</v>
      </c>
      <c r="D424" s="31"/>
    </row>
    <row r="425" spans="1:4" ht="12.75">
      <c r="A425" s="64"/>
      <c r="B425" s="50"/>
      <c r="C425" s="10" t="s">
        <v>4</v>
      </c>
      <c r="D425" s="31"/>
    </row>
    <row r="426" spans="1:4" ht="12.75" customHeight="1">
      <c r="A426" s="64"/>
      <c r="B426" s="50"/>
      <c r="C426" s="58" t="s">
        <v>5</v>
      </c>
      <c r="D426" s="56"/>
    </row>
    <row r="427" spans="1:4" ht="12.75">
      <c r="A427" s="64"/>
      <c r="B427" s="50"/>
      <c r="C427" s="58"/>
      <c r="D427" s="57"/>
    </row>
    <row r="428" spans="1:4" ht="25.5">
      <c r="A428" s="64"/>
      <c r="B428" s="50"/>
      <c r="C428" s="12" t="s">
        <v>11</v>
      </c>
      <c r="D428" s="31"/>
    </row>
    <row r="429" spans="1:4" ht="12.75">
      <c r="A429" s="64"/>
      <c r="B429" s="50"/>
      <c r="C429" s="10" t="s">
        <v>6</v>
      </c>
      <c r="D429" s="31">
        <v>100000</v>
      </c>
    </row>
    <row r="430" spans="1:4" ht="12.75">
      <c r="A430" s="65"/>
      <c r="B430" s="51"/>
      <c r="C430" s="13" t="s">
        <v>7</v>
      </c>
      <c r="D430" s="32"/>
    </row>
    <row r="431" spans="1:4" ht="12.75" customHeight="1">
      <c r="A431" s="4" t="s">
        <v>50</v>
      </c>
      <c r="B431" s="40"/>
      <c r="C431" s="15" t="s">
        <v>51</v>
      </c>
      <c r="D431" s="29">
        <f>SUM(D432,D442,D452,D462,D472,D482,D492,D502,D512,D522)</f>
        <v>26833072</v>
      </c>
    </row>
    <row r="432" spans="1:4" ht="13.5">
      <c r="A432" s="67"/>
      <c r="B432" s="42" t="s">
        <v>52</v>
      </c>
      <c r="C432" s="24" t="s">
        <v>105</v>
      </c>
      <c r="D432" s="36">
        <f>SUM(D433,D441)</f>
        <v>467640</v>
      </c>
    </row>
    <row r="433" spans="1:4" ht="12.75">
      <c r="A433" s="64"/>
      <c r="B433" s="49"/>
      <c r="C433" s="9" t="s">
        <v>1</v>
      </c>
      <c r="D433" s="31">
        <f>SUM(D435:D440)</f>
        <v>467640</v>
      </c>
    </row>
    <row r="434" spans="1:4" ht="12.75">
      <c r="A434" s="64"/>
      <c r="B434" s="50"/>
      <c r="C434" s="9" t="s">
        <v>2</v>
      </c>
      <c r="D434" s="31"/>
    </row>
    <row r="435" spans="1:4" ht="12.75">
      <c r="A435" s="64"/>
      <c r="B435" s="50"/>
      <c r="C435" s="10" t="s">
        <v>3</v>
      </c>
      <c r="D435" s="31"/>
    </row>
    <row r="436" spans="1:4" ht="12.75">
      <c r="A436" s="64"/>
      <c r="B436" s="50"/>
      <c r="C436" s="10" t="s">
        <v>4</v>
      </c>
      <c r="D436" s="31">
        <v>341640</v>
      </c>
    </row>
    <row r="437" spans="1:4" ht="12.75">
      <c r="A437" s="64"/>
      <c r="B437" s="50"/>
      <c r="C437" s="58" t="s">
        <v>5</v>
      </c>
      <c r="D437" s="56"/>
    </row>
    <row r="438" spans="1:4" ht="12.75">
      <c r="A438" s="64"/>
      <c r="B438" s="50"/>
      <c r="C438" s="58"/>
      <c r="D438" s="57"/>
    </row>
    <row r="439" spans="1:4" ht="25.5">
      <c r="A439" s="64"/>
      <c r="B439" s="50"/>
      <c r="C439" s="12" t="s">
        <v>11</v>
      </c>
      <c r="D439" s="31"/>
    </row>
    <row r="440" spans="1:4" ht="12.75">
      <c r="A440" s="64"/>
      <c r="B440" s="50"/>
      <c r="C440" s="10" t="s">
        <v>6</v>
      </c>
      <c r="D440" s="31">
        <v>126000</v>
      </c>
    </row>
    <row r="441" spans="1:4" ht="12.75">
      <c r="A441" s="65"/>
      <c r="B441" s="51"/>
      <c r="C441" s="13" t="s">
        <v>7</v>
      </c>
      <c r="D441" s="32"/>
    </row>
    <row r="442" spans="1:4" ht="13.5">
      <c r="A442" s="63"/>
      <c r="B442" s="41" t="s">
        <v>62</v>
      </c>
      <c r="C442" s="20" t="s">
        <v>63</v>
      </c>
      <c r="D442" s="30">
        <f>SUM(D443,D451)</f>
        <v>2842000</v>
      </c>
    </row>
    <row r="443" spans="1:4" ht="12.75">
      <c r="A443" s="64"/>
      <c r="B443" s="49"/>
      <c r="C443" s="9" t="s">
        <v>1</v>
      </c>
      <c r="D443" s="31">
        <f>SUM(D445:D450)</f>
        <v>2512000</v>
      </c>
    </row>
    <row r="444" spans="1:4" ht="12.75">
      <c r="A444" s="64"/>
      <c r="B444" s="50"/>
      <c r="C444" s="9" t="s">
        <v>2</v>
      </c>
      <c r="D444" s="31"/>
    </row>
    <row r="445" spans="1:4" ht="12.75">
      <c r="A445" s="64"/>
      <c r="B445" s="50"/>
      <c r="C445" s="10" t="s">
        <v>3</v>
      </c>
      <c r="D445" s="31"/>
    </row>
    <row r="446" spans="1:4" ht="12.75">
      <c r="A446" s="64"/>
      <c r="B446" s="50"/>
      <c r="C446" s="10" t="s">
        <v>4</v>
      </c>
      <c r="D446" s="31">
        <v>2512000</v>
      </c>
    </row>
    <row r="447" spans="1:4" ht="12.75">
      <c r="A447" s="64"/>
      <c r="B447" s="50"/>
      <c r="C447" s="58" t="s">
        <v>5</v>
      </c>
      <c r="D447" s="56"/>
    </row>
    <row r="448" spans="1:4" ht="12.75">
      <c r="A448" s="64"/>
      <c r="B448" s="50"/>
      <c r="C448" s="58"/>
      <c r="D448" s="57"/>
    </row>
    <row r="449" spans="1:4" ht="25.5">
      <c r="A449" s="64"/>
      <c r="B449" s="50"/>
      <c r="C449" s="12" t="s">
        <v>11</v>
      </c>
      <c r="D449" s="31"/>
    </row>
    <row r="450" spans="1:4" ht="12.75">
      <c r="A450" s="64"/>
      <c r="B450" s="50"/>
      <c r="C450" s="10" t="s">
        <v>6</v>
      </c>
      <c r="D450" s="31"/>
    </row>
    <row r="451" spans="1:4" ht="12.75">
      <c r="A451" s="65"/>
      <c r="B451" s="51"/>
      <c r="C451" s="13" t="s">
        <v>7</v>
      </c>
      <c r="D451" s="32">
        <f>400000-70000</f>
        <v>330000</v>
      </c>
    </row>
    <row r="452" spans="1:4" ht="13.5">
      <c r="A452" s="63"/>
      <c r="B452" s="41" t="s">
        <v>53</v>
      </c>
      <c r="C452" s="20" t="s">
        <v>14</v>
      </c>
      <c r="D452" s="30">
        <f>SUM(D453,D461)</f>
        <v>2553000</v>
      </c>
    </row>
    <row r="453" spans="1:4" ht="12.75">
      <c r="A453" s="64"/>
      <c r="B453" s="49"/>
      <c r="C453" s="9" t="s">
        <v>1</v>
      </c>
      <c r="D453" s="31">
        <f>SUM(D455:D460)</f>
        <v>2553000</v>
      </c>
    </row>
    <row r="454" spans="1:4" ht="12.75">
      <c r="A454" s="64"/>
      <c r="B454" s="50"/>
      <c r="C454" s="9" t="s">
        <v>2</v>
      </c>
      <c r="D454" s="31"/>
    </row>
    <row r="455" spans="1:4" ht="12.75">
      <c r="A455" s="64"/>
      <c r="B455" s="50"/>
      <c r="C455" s="10" t="s">
        <v>3</v>
      </c>
      <c r="D455" s="31"/>
    </row>
    <row r="456" spans="1:4" ht="12.75">
      <c r="A456" s="64"/>
      <c r="B456" s="50"/>
      <c r="C456" s="10" t="s">
        <v>4</v>
      </c>
      <c r="D456" s="31">
        <v>2553000</v>
      </c>
    </row>
    <row r="457" spans="1:4" ht="12.75">
      <c r="A457" s="64"/>
      <c r="B457" s="50"/>
      <c r="C457" s="58" t="s">
        <v>5</v>
      </c>
      <c r="D457" s="56"/>
    </row>
    <row r="458" spans="1:4" ht="12.75">
      <c r="A458" s="64"/>
      <c r="B458" s="50"/>
      <c r="C458" s="58"/>
      <c r="D458" s="57"/>
    </row>
    <row r="459" spans="1:4" ht="25.5">
      <c r="A459" s="64"/>
      <c r="B459" s="50"/>
      <c r="C459" s="12" t="s">
        <v>11</v>
      </c>
      <c r="D459" s="31"/>
    </row>
    <row r="460" spans="1:4" ht="12.75">
      <c r="A460" s="64"/>
      <c r="B460" s="50"/>
      <c r="C460" s="10" t="s">
        <v>6</v>
      </c>
      <c r="D460" s="31"/>
    </row>
    <row r="461" spans="1:4" ht="12.75">
      <c r="A461" s="65"/>
      <c r="B461" s="51"/>
      <c r="C461" s="13" t="s">
        <v>7</v>
      </c>
      <c r="D461" s="32"/>
    </row>
    <row r="462" spans="1:4" ht="13.5">
      <c r="A462" s="63"/>
      <c r="B462" s="41" t="s">
        <v>54</v>
      </c>
      <c r="C462" s="20" t="s">
        <v>55</v>
      </c>
      <c r="D462" s="30">
        <f>SUM(D463,D471)</f>
        <v>3368000</v>
      </c>
    </row>
    <row r="463" spans="1:4" ht="12.75">
      <c r="A463" s="64"/>
      <c r="B463" s="49"/>
      <c r="C463" s="9" t="s">
        <v>1</v>
      </c>
      <c r="D463" s="31">
        <f>SUM(D465:D470)</f>
        <v>2838000</v>
      </c>
    </row>
    <row r="464" spans="1:4" ht="12.75">
      <c r="A464" s="64"/>
      <c r="B464" s="50"/>
      <c r="C464" s="9" t="s">
        <v>2</v>
      </c>
      <c r="D464" s="31"/>
    </row>
    <row r="465" spans="1:4" ht="12.75">
      <c r="A465" s="64"/>
      <c r="B465" s="50"/>
      <c r="C465" s="10" t="s">
        <v>3</v>
      </c>
      <c r="D465" s="31"/>
    </row>
    <row r="466" spans="1:4" ht="12.75">
      <c r="A466" s="64"/>
      <c r="B466" s="50"/>
      <c r="C466" s="10" t="s">
        <v>4</v>
      </c>
      <c r="D466" s="31">
        <v>2838000</v>
      </c>
    </row>
    <row r="467" spans="1:4" ht="12.75">
      <c r="A467" s="64"/>
      <c r="B467" s="50"/>
      <c r="C467" s="58" t="s">
        <v>5</v>
      </c>
      <c r="D467" s="56"/>
    </row>
    <row r="468" spans="1:4" ht="12.75">
      <c r="A468" s="64"/>
      <c r="B468" s="50"/>
      <c r="C468" s="58"/>
      <c r="D468" s="57"/>
    </row>
    <row r="469" spans="1:4" ht="25.5">
      <c r="A469" s="64"/>
      <c r="B469" s="50"/>
      <c r="C469" s="12" t="s">
        <v>11</v>
      </c>
      <c r="D469" s="31"/>
    </row>
    <row r="470" spans="1:4" ht="12.75">
      <c r="A470" s="64"/>
      <c r="B470" s="50"/>
      <c r="C470" s="10" t="s">
        <v>6</v>
      </c>
      <c r="D470" s="31"/>
    </row>
    <row r="471" spans="1:4" ht="12.75">
      <c r="A471" s="65"/>
      <c r="B471" s="51"/>
      <c r="C471" s="13" t="s">
        <v>7</v>
      </c>
      <c r="D471" s="32">
        <f>600000-70000</f>
        <v>530000</v>
      </c>
    </row>
    <row r="472" spans="1:4" ht="13.5">
      <c r="A472" s="63"/>
      <c r="B472" s="41" t="s">
        <v>56</v>
      </c>
      <c r="C472" s="20" t="s">
        <v>57</v>
      </c>
      <c r="D472" s="30">
        <f>SUM(D473,D481)</f>
        <v>255000</v>
      </c>
    </row>
    <row r="473" spans="1:4" ht="12.75">
      <c r="A473" s="64"/>
      <c r="B473" s="49"/>
      <c r="C473" s="9" t="s">
        <v>1</v>
      </c>
      <c r="D473" s="31">
        <f>SUM(D475:D480)</f>
        <v>255000</v>
      </c>
    </row>
    <row r="474" spans="1:4" ht="12.75">
      <c r="A474" s="64"/>
      <c r="B474" s="50"/>
      <c r="C474" s="9" t="s">
        <v>2</v>
      </c>
      <c r="D474" s="31"/>
    </row>
    <row r="475" spans="1:4" ht="12.75">
      <c r="A475" s="64"/>
      <c r="B475" s="50"/>
      <c r="C475" s="10" t="s">
        <v>3</v>
      </c>
      <c r="D475" s="31"/>
    </row>
    <row r="476" spans="1:4" ht="12.75">
      <c r="A476" s="64"/>
      <c r="B476" s="50"/>
      <c r="C476" s="10" t="s">
        <v>4</v>
      </c>
      <c r="D476" s="31">
        <v>255000</v>
      </c>
    </row>
    <row r="477" spans="1:4" ht="12.75">
      <c r="A477" s="64"/>
      <c r="B477" s="50"/>
      <c r="C477" s="58" t="s">
        <v>5</v>
      </c>
      <c r="D477" s="56"/>
    </row>
    <row r="478" spans="1:4" ht="12.75">
      <c r="A478" s="64"/>
      <c r="B478" s="50"/>
      <c r="C478" s="58"/>
      <c r="D478" s="57"/>
    </row>
    <row r="479" spans="1:4" ht="25.5">
      <c r="A479" s="64"/>
      <c r="B479" s="50"/>
      <c r="C479" s="12" t="s">
        <v>11</v>
      </c>
      <c r="D479" s="31"/>
    </row>
    <row r="480" spans="1:4" ht="12.75">
      <c r="A480" s="64"/>
      <c r="B480" s="50"/>
      <c r="C480" s="10" t="s">
        <v>6</v>
      </c>
      <c r="D480" s="31"/>
    </row>
    <row r="481" spans="1:4" ht="12.75">
      <c r="A481" s="65"/>
      <c r="B481" s="51"/>
      <c r="C481" s="13" t="s">
        <v>7</v>
      </c>
      <c r="D481" s="32"/>
    </row>
    <row r="482" spans="1:4" ht="13.5">
      <c r="A482" s="63"/>
      <c r="B482" s="41" t="s">
        <v>85</v>
      </c>
      <c r="C482" s="20" t="s">
        <v>86</v>
      </c>
      <c r="D482" s="30">
        <f>SUM(D483,D491)</f>
        <v>636773</v>
      </c>
    </row>
    <row r="483" spans="1:4" ht="12.75">
      <c r="A483" s="64"/>
      <c r="B483" s="49"/>
      <c r="C483" s="9" t="s">
        <v>1</v>
      </c>
      <c r="D483" s="31">
        <f>SUM(D485:D490)</f>
        <v>619773</v>
      </c>
    </row>
    <row r="484" spans="1:4" ht="12.75">
      <c r="A484" s="64"/>
      <c r="B484" s="50"/>
      <c r="C484" s="9" t="s">
        <v>2</v>
      </c>
      <c r="D484" s="31"/>
    </row>
    <row r="485" spans="1:4" ht="12.75">
      <c r="A485" s="64"/>
      <c r="B485" s="50"/>
      <c r="C485" s="10" t="s">
        <v>3</v>
      </c>
      <c r="D485" s="31"/>
    </row>
    <row r="486" spans="1:4" ht="12.75">
      <c r="A486" s="64"/>
      <c r="B486" s="50"/>
      <c r="C486" s="10" t="s">
        <v>4</v>
      </c>
      <c r="D486" s="31">
        <v>619773</v>
      </c>
    </row>
    <row r="487" spans="1:4" ht="12.75">
      <c r="A487" s="64"/>
      <c r="B487" s="50"/>
      <c r="C487" s="58" t="s">
        <v>5</v>
      </c>
      <c r="D487" s="56"/>
    </row>
    <row r="488" spans="1:4" ht="12.75">
      <c r="A488" s="64"/>
      <c r="B488" s="50"/>
      <c r="C488" s="58"/>
      <c r="D488" s="57"/>
    </row>
    <row r="489" spans="1:4" ht="25.5">
      <c r="A489" s="64"/>
      <c r="B489" s="50"/>
      <c r="C489" s="12" t="s">
        <v>11</v>
      </c>
      <c r="D489" s="31"/>
    </row>
    <row r="490" spans="1:4" ht="12.75">
      <c r="A490" s="64"/>
      <c r="B490" s="50"/>
      <c r="C490" s="10" t="s">
        <v>6</v>
      </c>
      <c r="D490" s="31"/>
    </row>
    <row r="491" spans="1:4" ht="12.75">
      <c r="A491" s="65"/>
      <c r="B491" s="51"/>
      <c r="C491" s="13" t="s">
        <v>7</v>
      </c>
      <c r="D491" s="32">
        <v>17000</v>
      </c>
    </row>
    <row r="492" spans="1:4" ht="12.75" customHeight="1">
      <c r="A492" s="63"/>
      <c r="B492" s="41" t="s">
        <v>58</v>
      </c>
      <c r="C492" s="20" t="s">
        <v>13</v>
      </c>
      <c r="D492" s="30">
        <f>SUM(D493,D501)</f>
        <v>3613012</v>
      </c>
    </row>
    <row r="493" spans="1:4" ht="12.75">
      <c r="A493" s="64"/>
      <c r="B493" s="49"/>
      <c r="C493" s="9" t="s">
        <v>1</v>
      </c>
      <c r="D493" s="31">
        <f>SUM(D495:D500)</f>
        <v>3613012</v>
      </c>
    </row>
    <row r="494" spans="1:4" ht="12.75">
      <c r="A494" s="64"/>
      <c r="B494" s="50"/>
      <c r="C494" s="9" t="s">
        <v>2</v>
      </c>
      <c r="D494" s="31"/>
    </row>
    <row r="495" spans="1:4" ht="12.75">
      <c r="A495" s="64"/>
      <c r="B495" s="50"/>
      <c r="C495" s="10" t="s">
        <v>3</v>
      </c>
      <c r="D495" s="31"/>
    </row>
    <row r="496" spans="1:4" ht="12.75">
      <c r="A496" s="64"/>
      <c r="B496" s="50"/>
      <c r="C496" s="10" t="s">
        <v>4</v>
      </c>
      <c r="D496" s="31">
        <f>2402012+1211000</f>
        <v>3613012</v>
      </c>
    </row>
    <row r="497" spans="1:4" ht="12.75">
      <c r="A497" s="64"/>
      <c r="B497" s="50"/>
      <c r="C497" s="58" t="s">
        <v>5</v>
      </c>
      <c r="D497" s="56"/>
    </row>
    <row r="498" spans="1:4" ht="12.75">
      <c r="A498" s="64"/>
      <c r="B498" s="50"/>
      <c r="C498" s="58"/>
      <c r="D498" s="57"/>
    </row>
    <row r="499" spans="1:4" ht="25.5">
      <c r="A499" s="64"/>
      <c r="B499" s="50"/>
      <c r="C499" s="12" t="s">
        <v>11</v>
      </c>
      <c r="D499" s="31"/>
    </row>
    <row r="500" spans="1:4" ht="12.75">
      <c r="A500" s="64"/>
      <c r="B500" s="50"/>
      <c r="C500" s="10" t="s">
        <v>6</v>
      </c>
      <c r="D500" s="31"/>
    </row>
    <row r="501" spans="1:4" ht="12.75">
      <c r="A501" s="65"/>
      <c r="B501" s="51"/>
      <c r="C501" s="13" t="s">
        <v>7</v>
      </c>
      <c r="D501" s="32"/>
    </row>
    <row r="502" spans="1:4" ht="12.75" customHeight="1">
      <c r="A502" s="63"/>
      <c r="B502" s="41" t="s">
        <v>59</v>
      </c>
      <c r="C502" s="20" t="s">
        <v>12</v>
      </c>
      <c r="D502" s="30">
        <f>SUM(D503,D511)</f>
        <v>11937747</v>
      </c>
    </row>
    <row r="503" spans="1:4" ht="12.75">
      <c r="A503" s="64"/>
      <c r="B503" s="49"/>
      <c r="C503" s="9" t="s">
        <v>1</v>
      </c>
      <c r="D503" s="31">
        <f>SUM(D505:D510)</f>
        <v>10257747</v>
      </c>
    </row>
    <row r="504" spans="1:4" ht="12.75">
      <c r="A504" s="64"/>
      <c r="B504" s="50"/>
      <c r="C504" s="9" t="s">
        <v>2</v>
      </c>
      <c r="D504" s="31"/>
    </row>
    <row r="505" spans="1:4" ht="12.75">
      <c r="A505" s="64"/>
      <c r="B505" s="50"/>
      <c r="C505" s="10" t="s">
        <v>3</v>
      </c>
      <c r="D505" s="31"/>
    </row>
    <row r="506" spans="1:4" ht="12.75">
      <c r="A506" s="64"/>
      <c r="B506" s="50"/>
      <c r="C506" s="10" t="s">
        <v>4</v>
      </c>
      <c r="D506" s="31">
        <v>10257747</v>
      </c>
    </row>
    <row r="507" spans="1:4" ht="12.75">
      <c r="A507" s="64"/>
      <c r="B507" s="50"/>
      <c r="C507" s="58" t="s">
        <v>5</v>
      </c>
      <c r="D507" s="56"/>
    </row>
    <row r="508" spans="1:4" ht="12.75">
      <c r="A508" s="64"/>
      <c r="B508" s="50"/>
      <c r="C508" s="58"/>
      <c r="D508" s="57"/>
    </row>
    <row r="509" spans="1:4" ht="25.5">
      <c r="A509" s="64"/>
      <c r="B509" s="50"/>
      <c r="C509" s="12" t="s">
        <v>11</v>
      </c>
      <c r="D509" s="31"/>
    </row>
    <row r="510" spans="1:4" ht="12.75">
      <c r="A510" s="64"/>
      <c r="B510" s="50"/>
      <c r="C510" s="10" t="s">
        <v>6</v>
      </c>
      <c r="D510" s="31"/>
    </row>
    <row r="511" spans="1:4" ht="12.75">
      <c r="A511" s="65"/>
      <c r="B511" s="51"/>
      <c r="C511" s="13" t="s">
        <v>7</v>
      </c>
      <c r="D511" s="32">
        <f>180000+400000+1000000+100000</f>
        <v>1680000</v>
      </c>
    </row>
    <row r="512" spans="1:4" ht="12.75" customHeight="1">
      <c r="A512" s="63"/>
      <c r="B512" s="41" t="s">
        <v>60</v>
      </c>
      <c r="C512" s="20" t="s">
        <v>61</v>
      </c>
      <c r="D512" s="30">
        <f>SUM(D513,D521)</f>
        <v>1086200</v>
      </c>
    </row>
    <row r="513" spans="1:4" ht="12.75">
      <c r="A513" s="64"/>
      <c r="B513" s="49"/>
      <c r="C513" s="9" t="s">
        <v>1</v>
      </c>
      <c r="D513" s="31">
        <f>SUM(D515:D520)</f>
        <v>1086200</v>
      </c>
    </row>
    <row r="514" spans="1:4" ht="12.75">
      <c r="A514" s="64"/>
      <c r="B514" s="50"/>
      <c r="C514" s="9" t="s">
        <v>2</v>
      </c>
      <c r="D514" s="31"/>
    </row>
    <row r="515" spans="1:4" ht="12.75">
      <c r="A515" s="64"/>
      <c r="B515" s="50"/>
      <c r="C515" s="10" t="s">
        <v>3</v>
      </c>
      <c r="D515" s="31"/>
    </row>
    <row r="516" spans="1:4" ht="12.75">
      <c r="A516" s="64"/>
      <c r="B516" s="50"/>
      <c r="C516" s="10" t="s">
        <v>4</v>
      </c>
      <c r="D516" s="31"/>
    </row>
    <row r="517" spans="1:4" ht="12.75">
      <c r="A517" s="64"/>
      <c r="B517" s="50"/>
      <c r="C517" s="58" t="s">
        <v>5</v>
      </c>
      <c r="D517" s="56"/>
    </row>
    <row r="518" spans="1:4" ht="12.75">
      <c r="A518" s="64"/>
      <c r="B518" s="50"/>
      <c r="C518" s="58"/>
      <c r="D518" s="57"/>
    </row>
    <row r="519" spans="1:4" ht="25.5">
      <c r="A519" s="64"/>
      <c r="B519" s="50"/>
      <c r="C519" s="12" t="s">
        <v>11</v>
      </c>
      <c r="D519" s="31"/>
    </row>
    <row r="520" spans="1:4" ht="12.75">
      <c r="A520" s="64"/>
      <c r="B520" s="50"/>
      <c r="C520" s="10" t="s">
        <v>6</v>
      </c>
      <c r="D520" s="31">
        <f>486200+600000</f>
        <v>1086200</v>
      </c>
    </row>
    <row r="521" spans="1:4" ht="12.75">
      <c r="A521" s="65"/>
      <c r="B521" s="51"/>
      <c r="C521" s="13" t="s">
        <v>7</v>
      </c>
      <c r="D521" s="32"/>
    </row>
    <row r="522" spans="1:4" ht="13.5">
      <c r="A522" s="63"/>
      <c r="B522" s="41" t="s">
        <v>87</v>
      </c>
      <c r="C522" s="20" t="s">
        <v>8</v>
      </c>
      <c r="D522" s="30">
        <f>SUM(D523,D531)</f>
        <v>73700</v>
      </c>
    </row>
    <row r="523" spans="1:4" ht="12.75">
      <c r="A523" s="64"/>
      <c r="B523" s="49"/>
      <c r="C523" s="9" t="s">
        <v>1</v>
      </c>
      <c r="D523" s="31">
        <f>SUM(D524:D531)</f>
        <v>73700</v>
      </c>
    </row>
    <row r="524" spans="1:4" ht="12.75">
      <c r="A524" s="64"/>
      <c r="B524" s="50"/>
      <c r="C524" s="9" t="s">
        <v>2</v>
      </c>
      <c r="D524" s="31"/>
    </row>
    <row r="525" spans="1:4" ht="12.75">
      <c r="A525" s="64"/>
      <c r="B525" s="50"/>
      <c r="C525" s="10" t="s">
        <v>3</v>
      </c>
      <c r="D525" s="31"/>
    </row>
    <row r="526" spans="1:4" ht="12.75">
      <c r="A526" s="64"/>
      <c r="B526" s="50"/>
      <c r="C526" s="10" t="s">
        <v>4</v>
      </c>
      <c r="D526" s="31"/>
    </row>
    <row r="527" spans="1:4" ht="12.75">
      <c r="A527" s="64"/>
      <c r="B527" s="50"/>
      <c r="C527" s="58" t="s">
        <v>5</v>
      </c>
      <c r="D527" s="56"/>
    </row>
    <row r="528" spans="1:4" ht="12.75">
      <c r="A528" s="64"/>
      <c r="B528" s="50"/>
      <c r="C528" s="58"/>
      <c r="D528" s="57"/>
    </row>
    <row r="529" spans="1:4" ht="25.5">
      <c r="A529" s="64"/>
      <c r="B529" s="50"/>
      <c r="C529" s="12" t="s">
        <v>11</v>
      </c>
      <c r="D529" s="31"/>
    </row>
    <row r="530" spans="1:4" ht="12.75">
      <c r="A530" s="64"/>
      <c r="B530" s="50"/>
      <c r="C530" s="10" t="s">
        <v>6</v>
      </c>
      <c r="D530" s="31">
        <v>73700</v>
      </c>
    </row>
    <row r="531" spans="1:4" ht="12.75">
      <c r="A531" s="65"/>
      <c r="B531" s="51"/>
      <c r="C531" s="13" t="s">
        <v>7</v>
      </c>
      <c r="D531" s="32"/>
    </row>
    <row r="532" spans="1:4" ht="12.75" customHeight="1">
      <c r="A532" s="4" t="s">
        <v>64</v>
      </c>
      <c r="B532" s="40"/>
      <c r="C532" s="2" t="s">
        <v>106</v>
      </c>
      <c r="D532" s="29">
        <f>SUM(D533)</f>
        <v>1500000</v>
      </c>
    </row>
    <row r="533" spans="1:4" ht="13.5">
      <c r="A533" s="67"/>
      <c r="B533" s="42" t="s">
        <v>65</v>
      </c>
      <c r="C533" s="24" t="s">
        <v>66</v>
      </c>
      <c r="D533" s="36">
        <f>SUM(D534,D542)</f>
        <v>1500000</v>
      </c>
    </row>
    <row r="534" spans="1:4" ht="12.75">
      <c r="A534" s="64"/>
      <c r="B534" s="49"/>
      <c r="C534" s="9" t="s">
        <v>1</v>
      </c>
      <c r="D534" s="31">
        <f>SUM(D536:D541)</f>
        <v>1450000</v>
      </c>
    </row>
    <row r="535" spans="1:4" ht="12.75">
      <c r="A535" s="64"/>
      <c r="B535" s="50"/>
      <c r="C535" s="9" t="s">
        <v>2</v>
      </c>
      <c r="D535" s="31"/>
    </row>
    <row r="536" spans="1:4" ht="12.75">
      <c r="A536" s="64"/>
      <c r="B536" s="50"/>
      <c r="C536" s="10" t="s">
        <v>3</v>
      </c>
      <c r="D536" s="31"/>
    </row>
    <row r="537" spans="1:4" ht="12.75">
      <c r="A537" s="64"/>
      <c r="B537" s="50"/>
      <c r="C537" s="10" t="s">
        <v>4</v>
      </c>
      <c r="D537" s="31">
        <v>1340000</v>
      </c>
    </row>
    <row r="538" spans="1:4" ht="12.75">
      <c r="A538" s="64"/>
      <c r="B538" s="50"/>
      <c r="C538" s="58" t="s">
        <v>5</v>
      </c>
      <c r="D538" s="56"/>
    </row>
    <row r="539" spans="1:4" ht="12.75">
      <c r="A539" s="64"/>
      <c r="B539" s="50"/>
      <c r="C539" s="58"/>
      <c r="D539" s="57"/>
    </row>
    <row r="540" spans="1:4" ht="25.5">
      <c r="A540" s="64"/>
      <c r="B540" s="50"/>
      <c r="C540" s="12" t="s">
        <v>11</v>
      </c>
      <c r="D540" s="31"/>
    </row>
    <row r="541" spans="1:4" ht="12.75">
      <c r="A541" s="64"/>
      <c r="B541" s="50"/>
      <c r="C541" s="10" t="s">
        <v>6</v>
      </c>
      <c r="D541" s="31">
        <v>110000</v>
      </c>
    </row>
    <row r="542" spans="1:4" ht="12.75">
      <c r="A542" s="65"/>
      <c r="B542" s="51"/>
      <c r="C542" s="13" t="s">
        <v>7</v>
      </c>
      <c r="D542" s="32">
        <v>50000</v>
      </c>
    </row>
    <row r="543" spans="1:4" ht="25.5" customHeight="1" thickBot="1">
      <c r="A543" s="74" t="s">
        <v>16</v>
      </c>
      <c r="B543" s="75"/>
      <c r="C543" s="75"/>
      <c r="D543" s="37">
        <f>SUM(D532,D431,D420,D398,D317,D306,D235,D224,D172,D151,D140,D129,D78,D6)+D409+D203+D67+D387</f>
        <v>298663954</v>
      </c>
    </row>
  </sheetData>
  <mergeCells count="211">
    <mergeCell ref="D373:D374"/>
    <mergeCell ref="D22:D23"/>
    <mergeCell ref="D12:D13"/>
    <mergeCell ref="D62:D63"/>
    <mergeCell ref="D271:D272"/>
    <mergeCell ref="D281:D282"/>
    <mergeCell ref="D291:D292"/>
    <mergeCell ref="D219:D220"/>
    <mergeCell ref="C146:C147"/>
    <mergeCell ref="D32:D33"/>
    <mergeCell ref="C32:C33"/>
    <mergeCell ref="D146:D147"/>
    <mergeCell ref="C135:C136"/>
    <mergeCell ref="D114:D115"/>
    <mergeCell ref="D124:D125"/>
    <mergeCell ref="C114:C115"/>
    <mergeCell ref="C124:C125"/>
    <mergeCell ref="C42:C43"/>
    <mergeCell ref="A162:A171"/>
    <mergeCell ref="D52:D53"/>
    <mergeCell ref="B69:B77"/>
    <mergeCell ref="A89:A98"/>
    <mergeCell ref="A130:A139"/>
    <mergeCell ref="A141:A150"/>
    <mergeCell ref="A152:A161"/>
    <mergeCell ref="C104:C105"/>
    <mergeCell ref="C84:C85"/>
    <mergeCell ref="C73:C74"/>
    <mergeCell ref="C52:C53"/>
    <mergeCell ref="C62:C63"/>
    <mergeCell ref="A57:A66"/>
    <mergeCell ref="C94:C95"/>
    <mergeCell ref="A79:A88"/>
    <mergeCell ref="A99:A108"/>
    <mergeCell ref="B58:B66"/>
    <mergeCell ref="B80:B88"/>
    <mergeCell ref="B90:B98"/>
    <mergeCell ref="B100:B108"/>
    <mergeCell ref="A421:A430"/>
    <mergeCell ref="A410:A419"/>
    <mergeCell ref="A462:A471"/>
    <mergeCell ref="A378:A386"/>
    <mergeCell ref="A399:A408"/>
    <mergeCell ref="A388:A397"/>
    <mergeCell ref="A512:A521"/>
    <mergeCell ref="A502:A511"/>
    <mergeCell ref="B513:B521"/>
    <mergeCell ref="A432:A441"/>
    <mergeCell ref="A442:A451"/>
    <mergeCell ref="A452:A461"/>
    <mergeCell ref="A482:A491"/>
    <mergeCell ref="A472:A481"/>
    <mergeCell ref="B433:B441"/>
    <mergeCell ref="B443:B451"/>
    <mergeCell ref="C219:C220"/>
    <mergeCell ref="C12:C13"/>
    <mergeCell ref="C157:C158"/>
    <mergeCell ref="A543:C543"/>
    <mergeCell ref="A533:A542"/>
    <mergeCell ref="A522:A531"/>
    <mergeCell ref="C538:C539"/>
    <mergeCell ref="C527:C528"/>
    <mergeCell ref="B379:B386"/>
    <mergeCell ref="A492:A501"/>
    <mergeCell ref="C178:C179"/>
    <mergeCell ref="C188:C189"/>
    <mergeCell ref="C209:C210"/>
    <mergeCell ref="C198:C199"/>
    <mergeCell ref="C447:C448"/>
    <mergeCell ref="C437:C438"/>
    <mergeCell ref="C467:C468"/>
    <mergeCell ref="C517:C518"/>
    <mergeCell ref="C497:C498"/>
    <mergeCell ref="C457:C458"/>
    <mergeCell ref="C487:C488"/>
    <mergeCell ref="C507:C508"/>
    <mergeCell ref="C477:C478"/>
    <mergeCell ref="C323:C324"/>
    <mergeCell ref="B411:B419"/>
    <mergeCell ref="C271:C272"/>
    <mergeCell ref="C261:C262"/>
    <mergeCell ref="C281:C282"/>
    <mergeCell ref="C312:C313"/>
    <mergeCell ref="C301:C302"/>
    <mergeCell ref="C291:C292"/>
    <mergeCell ref="B369:B377"/>
    <mergeCell ref="C373:C374"/>
    <mergeCell ref="B422:B430"/>
    <mergeCell ref="C343:C344"/>
    <mergeCell ref="C333:C334"/>
    <mergeCell ref="C426:C427"/>
    <mergeCell ref="C415:C416"/>
    <mergeCell ref="C393:C394"/>
    <mergeCell ref="C363:C364"/>
    <mergeCell ref="C404:C405"/>
    <mergeCell ref="C353:C354"/>
    <mergeCell ref="A236:A245"/>
    <mergeCell ref="A193:A202"/>
    <mergeCell ref="A214:A223"/>
    <mergeCell ref="A173:A182"/>
    <mergeCell ref="A204:A213"/>
    <mergeCell ref="A183:A192"/>
    <mergeCell ref="A318:A327"/>
    <mergeCell ref="A17:A26"/>
    <mergeCell ref="A27:A36"/>
    <mergeCell ref="A68:A77"/>
    <mergeCell ref="A47:A56"/>
    <mergeCell ref="A246:A255"/>
    <mergeCell ref="A37:A46"/>
    <mergeCell ref="A109:A118"/>
    <mergeCell ref="A119:A128"/>
    <mergeCell ref="A225:A234"/>
    <mergeCell ref="A256:A265"/>
    <mergeCell ref="A358:A367"/>
    <mergeCell ref="A276:A285"/>
    <mergeCell ref="A286:A295"/>
    <mergeCell ref="A266:A275"/>
    <mergeCell ref="A348:A357"/>
    <mergeCell ref="A338:A347"/>
    <mergeCell ref="A296:A305"/>
    <mergeCell ref="A328:A337"/>
    <mergeCell ref="A307:A316"/>
    <mergeCell ref="D517:D518"/>
    <mergeCell ref="D527:D528"/>
    <mergeCell ref="D538:D539"/>
    <mergeCell ref="D94:D95"/>
    <mergeCell ref="D104:D105"/>
    <mergeCell ref="D487:D488"/>
    <mergeCell ref="D135:D136"/>
    <mergeCell ref="D497:D498"/>
    <mergeCell ref="D507:D508"/>
    <mergeCell ref="D457:D458"/>
    <mergeCell ref="D404:D405"/>
    <mergeCell ref="D167:D168"/>
    <mergeCell ref="D415:D416"/>
    <mergeCell ref="D209:D210"/>
    <mergeCell ref="D363:D364"/>
    <mergeCell ref="D301:D302"/>
    <mergeCell ref="D312:D313"/>
    <mergeCell ref="D323:D324"/>
    <mergeCell ref="D178:D179"/>
    <mergeCell ref="D261:D262"/>
    <mergeCell ref="D467:D468"/>
    <mergeCell ref="D477:D478"/>
    <mergeCell ref="D426:D427"/>
    <mergeCell ref="D230:D231"/>
    <mergeCell ref="D333:D334"/>
    <mergeCell ref="D343:D344"/>
    <mergeCell ref="D353:D354"/>
    <mergeCell ref="D437:D438"/>
    <mergeCell ref="D447:D448"/>
    <mergeCell ref="D393:D394"/>
    <mergeCell ref="C1:D1"/>
    <mergeCell ref="D42:D43"/>
    <mergeCell ref="D198:D199"/>
    <mergeCell ref="A2:D2"/>
    <mergeCell ref="D188:D189"/>
    <mergeCell ref="D84:D85"/>
    <mergeCell ref="D73:D74"/>
    <mergeCell ref="A3:A4"/>
    <mergeCell ref="D157:D158"/>
    <mergeCell ref="A7:A16"/>
    <mergeCell ref="B3:B4"/>
    <mergeCell ref="D251:D252"/>
    <mergeCell ref="D241:D242"/>
    <mergeCell ref="C241:C242"/>
    <mergeCell ref="C230:C231"/>
    <mergeCell ref="C3:C4"/>
    <mergeCell ref="C22:C23"/>
    <mergeCell ref="B48:B56"/>
    <mergeCell ref="C251:C252"/>
    <mergeCell ref="C167:C168"/>
    <mergeCell ref="B8:B16"/>
    <mergeCell ref="B18:B26"/>
    <mergeCell ref="B28:B36"/>
    <mergeCell ref="B38:B46"/>
    <mergeCell ref="B110:B118"/>
    <mergeCell ref="B120:B128"/>
    <mergeCell ref="B131:B139"/>
    <mergeCell ref="B142:B150"/>
    <mergeCell ref="B153:B161"/>
    <mergeCell ref="B163:B171"/>
    <mergeCell ref="B205:B213"/>
    <mergeCell ref="B215:B223"/>
    <mergeCell ref="B174:B182"/>
    <mergeCell ref="B184:B192"/>
    <mergeCell ref="B194:B202"/>
    <mergeCell ref="B226:B234"/>
    <mergeCell ref="B237:B245"/>
    <mergeCell ref="B247:B255"/>
    <mergeCell ref="B257:B265"/>
    <mergeCell ref="B267:B275"/>
    <mergeCell ref="B277:B285"/>
    <mergeCell ref="B287:B295"/>
    <mergeCell ref="B297:B305"/>
    <mergeCell ref="B308:B316"/>
    <mergeCell ref="B319:B327"/>
    <mergeCell ref="B389:B397"/>
    <mergeCell ref="B400:B408"/>
    <mergeCell ref="B329:B337"/>
    <mergeCell ref="B339:B347"/>
    <mergeCell ref="B349:B357"/>
    <mergeCell ref="B359:B367"/>
    <mergeCell ref="B453:B461"/>
    <mergeCell ref="B463:B471"/>
    <mergeCell ref="B523:B531"/>
    <mergeCell ref="B534:B542"/>
    <mergeCell ref="B473:B481"/>
    <mergeCell ref="B483:B491"/>
    <mergeCell ref="B493:B501"/>
    <mergeCell ref="B503:B511"/>
  </mergeCells>
  <printOptions horizontalCentered="1"/>
  <pageMargins left="0.984251968503937" right="0.5905511811023623" top="0.984251968503937" bottom="0.984251968503937" header="0.5118110236220472" footer="0.5118110236220472"/>
  <pageSetup orientation="portrait" paperSize="9" scale="89" r:id="rId1"/>
  <rowBreaks count="11" manualBreakCount="11">
    <brk id="46" max="3" man="1"/>
    <brk id="98" max="3" man="1"/>
    <brk id="150" max="3" man="1"/>
    <brk id="202" max="3" man="1"/>
    <brk id="234" max="3" man="1"/>
    <brk id="285" max="3" man="1"/>
    <brk id="337" max="3" man="1"/>
    <brk id="386" max="3" man="1"/>
    <brk id="430" max="3" man="1"/>
    <brk id="481" max="3" man="1"/>
    <brk id="5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Fatyga</cp:lastModifiedBy>
  <cp:lastPrinted>2004-04-05T11:05:47Z</cp:lastPrinted>
  <dcterms:created xsi:type="dcterms:W3CDTF">1997-02-26T13:46:56Z</dcterms:created>
  <dcterms:modified xsi:type="dcterms:W3CDTF">2004-07-19T12:38:29Z</dcterms:modified>
  <cp:category/>
  <cp:version/>
  <cp:contentType/>
  <cp:contentStatus/>
</cp:coreProperties>
</file>