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540" windowHeight="5055" activeTab="0"/>
  </bookViews>
  <sheets>
    <sheet name="Wydatki I" sheetId="1" r:id="rId1"/>
  </sheets>
  <definedNames>
    <definedName name="_xlnm.Print_Area" localSheetId="0">'Wydatki I'!$A$1:$D$647</definedName>
    <definedName name="_xlnm.Print_Titles" localSheetId="0">'Wydatki I'!$5:$8</definedName>
  </definedNames>
  <calcPr fullCalcOnLoad="1"/>
</workbook>
</file>

<file path=xl/sharedStrings.xml><?xml version="1.0" encoding="utf-8"?>
<sst xmlns="http://schemas.openxmlformats.org/spreadsheetml/2006/main" count="666" uniqueCount="180">
  <si>
    <t>Dział</t>
  </si>
  <si>
    <t>a) wydatki bieżące</t>
  </si>
  <si>
    <t xml:space="preserve">    w tym :</t>
  </si>
  <si>
    <t xml:space="preserve"> - wynagrodzenia i pochodne od wynagrodzeń</t>
  </si>
  <si>
    <t xml:space="preserve"> - dotacje </t>
  </si>
  <si>
    <t xml:space="preserve"> - wydatki na obsługę długu jednostki samorządu 
   terytorialnego</t>
  </si>
  <si>
    <t xml:space="preserve"> - pozostałe wydatki bieżące</t>
  </si>
  <si>
    <t>b) wydatki majątkowe</t>
  </si>
  <si>
    <t>Pozostała działalność</t>
  </si>
  <si>
    <t>Drogi publiczne wojewódzkie</t>
  </si>
  <si>
    <t>Biura planowania przestrzennego</t>
  </si>
  <si>
    <t xml:space="preserve"> - wydatki z tytułu poręczeń i gwarancji udzielonych przez
   jednostkę samorządu terytorialnego</t>
  </si>
  <si>
    <t>Muzea</t>
  </si>
  <si>
    <t>Biblioteki</t>
  </si>
  <si>
    <t>Filharmonie, orkiestry, chóry i kapele</t>
  </si>
  <si>
    <t>Zadania w zakresie upowszechniania turystyki</t>
  </si>
  <si>
    <t>WYDATKI OGÓŁEM</t>
  </si>
  <si>
    <t>Rozdz.</t>
  </si>
  <si>
    <t xml:space="preserve">b) wydatki majątkowe </t>
  </si>
  <si>
    <t xml:space="preserve">Urzędy marszałkowskie </t>
  </si>
  <si>
    <t xml:space="preserve"> - pozostałe wydatki bieżące </t>
  </si>
  <si>
    <t>kwota  w  zł.</t>
  </si>
  <si>
    <t>ROLNICTWO I ŁOWIECTWO</t>
  </si>
  <si>
    <t>010</t>
  </si>
  <si>
    <t>01006</t>
  </si>
  <si>
    <t>01008</t>
  </si>
  <si>
    <t>600</t>
  </si>
  <si>
    <t>TRANSPORT I ŁĄCZNOŚĆ</t>
  </si>
  <si>
    <t>60003</t>
  </si>
  <si>
    <t>60013</t>
  </si>
  <si>
    <t>630</t>
  </si>
  <si>
    <t>63003</t>
  </si>
  <si>
    <t>710</t>
  </si>
  <si>
    <t>DZIAŁALNOŚĆ USŁUGOWA</t>
  </si>
  <si>
    <t>71003</t>
  </si>
  <si>
    <t>71012</t>
  </si>
  <si>
    <t>Ośrodki dokumentacji geodezyjnej i kartograficznej</t>
  </si>
  <si>
    <t>750</t>
  </si>
  <si>
    <t>ADMINISTRACJA PUBLICZNA</t>
  </si>
  <si>
    <t>75017</t>
  </si>
  <si>
    <t>75018</t>
  </si>
  <si>
    <t>801</t>
  </si>
  <si>
    <t>851</t>
  </si>
  <si>
    <t>85153</t>
  </si>
  <si>
    <t>85154</t>
  </si>
  <si>
    <t>85148</t>
  </si>
  <si>
    <t>85195</t>
  </si>
  <si>
    <t>853</t>
  </si>
  <si>
    <t>85332</t>
  </si>
  <si>
    <t>Wojewódzkie urzędy pracy</t>
  </si>
  <si>
    <t>921</t>
  </si>
  <si>
    <t>KULTURA I OCHRONA DZIEDZICTWA NARODOWEGO</t>
  </si>
  <si>
    <t>92105</t>
  </si>
  <si>
    <t>92108</t>
  </si>
  <si>
    <t>92109</t>
  </si>
  <si>
    <t>Domy i ośrodki kultury, świetlice i kluby</t>
  </si>
  <si>
    <t>92110</t>
  </si>
  <si>
    <t>Galerie i biura wystaw artystycznych</t>
  </si>
  <si>
    <t>92116</t>
  </si>
  <si>
    <t>92118</t>
  </si>
  <si>
    <t>92106</t>
  </si>
  <si>
    <t>Teatry dramatyczne i lalkowe</t>
  </si>
  <si>
    <t>926</t>
  </si>
  <si>
    <t>92605</t>
  </si>
  <si>
    <t>Zadania w zakresie kultury fizycznej i sportu</t>
  </si>
  <si>
    <t>758</t>
  </si>
  <si>
    <t>80102</t>
  </si>
  <si>
    <t>80111</t>
  </si>
  <si>
    <t>Gimnazja specjalne</t>
  </si>
  <si>
    <t>80141</t>
  </si>
  <si>
    <t>80146</t>
  </si>
  <si>
    <t>854</t>
  </si>
  <si>
    <t>EDUKACYJNA OPIEKA WYCHOWAWCZA</t>
  </si>
  <si>
    <t>85410</t>
  </si>
  <si>
    <t>Usuwanie skutków klęsk żywiołowych</t>
  </si>
  <si>
    <t>80195</t>
  </si>
  <si>
    <t>75095</t>
  </si>
  <si>
    <t>Krajowe pasażerskie przewozy autobusowe</t>
  </si>
  <si>
    <t>700</t>
  </si>
  <si>
    <t>GOSPODARKA MIESZKANIOWA</t>
  </si>
  <si>
    <t>70005</t>
  </si>
  <si>
    <t>Gospodarka gruntami i nieruchomościami</t>
  </si>
  <si>
    <t>92114</t>
  </si>
  <si>
    <t>Pozostałe instytucje kultury</t>
  </si>
  <si>
    <t>92195</t>
  </si>
  <si>
    <t>85156</t>
  </si>
  <si>
    <r>
      <t xml:space="preserve"> - wynagrodzenia i pochodne od wynagrodzeń     </t>
    </r>
    <r>
      <rPr>
        <b/>
        <sz val="10"/>
        <color indexed="10"/>
        <rFont val="Arial CE"/>
        <family val="2"/>
      </rPr>
      <t xml:space="preserve"> </t>
    </r>
  </si>
  <si>
    <t>Nazwa / działu, rozdziału</t>
  </si>
  <si>
    <t xml:space="preserve">Zarządy melioracji i urządzeń wodnych      </t>
  </si>
  <si>
    <t>60001</t>
  </si>
  <si>
    <t>Krajowe pasażerskie przewozy kolejowe</t>
  </si>
  <si>
    <t xml:space="preserve">TURYSTYKA                                                </t>
  </si>
  <si>
    <t xml:space="preserve"> - wynagrodzenia i pochodne od wynagrodzeń   </t>
  </si>
  <si>
    <t xml:space="preserve">Samorządowe sejmiki województw            </t>
  </si>
  <si>
    <t xml:space="preserve">RÓŻNE ROZLICZENIA              </t>
  </si>
  <si>
    <t xml:space="preserve">OŚWIATA I WYCHOWANIE                 </t>
  </si>
  <si>
    <t>803</t>
  </si>
  <si>
    <t xml:space="preserve">Zwalczanie narkomanii                     </t>
  </si>
  <si>
    <t xml:space="preserve">Przeciwdziałanie alkoholizmowi        </t>
  </si>
  <si>
    <t xml:space="preserve">a) wydatki bieżące                             </t>
  </si>
  <si>
    <t xml:space="preserve">Regionalne ośrodki polityki społecznej        </t>
  </si>
  <si>
    <t xml:space="preserve">Pozostała działalność             </t>
  </si>
  <si>
    <t xml:space="preserve">Pozostałe zadania w zakresie kultury        </t>
  </si>
  <si>
    <t xml:space="preserve">KULTURA FIZYCZNA I SPORT             </t>
  </si>
  <si>
    <t>75818</t>
  </si>
  <si>
    <t>85111</t>
  </si>
  <si>
    <t xml:space="preserve">Szpitale ogólne         </t>
  </si>
  <si>
    <t>900</t>
  </si>
  <si>
    <t>90095</t>
  </si>
  <si>
    <t xml:space="preserve">Szkoły podstawowe specjalne               </t>
  </si>
  <si>
    <t xml:space="preserve">Rezerwy ogólne i celowe        </t>
  </si>
  <si>
    <t xml:space="preserve">a) wydatki bieżące              </t>
  </si>
  <si>
    <t>Składki na ubezpieczenie zdrowotne oraz świadczenia
 dla osób nie objętych obowiązkiem ubezpieczenia zdrowotnego</t>
  </si>
  <si>
    <t>Internaty i bursy szkolne</t>
  </si>
  <si>
    <t>01095</t>
  </si>
  <si>
    <t>Dokształcanie i doskonalenie nauczycieli</t>
  </si>
  <si>
    <t>01018</t>
  </si>
  <si>
    <t>150</t>
  </si>
  <si>
    <t>15011</t>
  </si>
  <si>
    <t>PRZETWÓRSTWO PRZEMYSŁOWE</t>
  </si>
  <si>
    <t>757</t>
  </si>
  <si>
    <t>75702</t>
  </si>
  <si>
    <t>OBSŁUGA DŁUGU PUBLICZNEGO</t>
  </si>
  <si>
    <t>80130</t>
  </si>
  <si>
    <t>80147</t>
  </si>
  <si>
    <t xml:space="preserve">a) wydatki bieżące </t>
  </si>
  <si>
    <t>01005</t>
  </si>
  <si>
    <t>Prace geodezyjno -  urządzeniowe na potrzeby rolnictwa</t>
  </si>
  <si>
    <t xml:space="preserve">Biblioteki pedagogiczne </t>
  </si>
  <si>
    <t>Zakłady kształcenia nauczycieli</t>
  </si>
  <si>
    <t>Melioracje wodne</t>
  </si>
  <si>
    <t xml:space="preserve">Szkoły zawodowe </t>
  </si>
  <si>
    <t>POZOSTAŁE ZADANIA W ZAKRESIE POLITYKI SPOŁECZNEJ</t>
  </si>
  <si>
    <t>60014</t>
  </si>
  <si>
    <t>75704</t>
  </si>
  <si>
    <t>852</t>
  </si>
  <si>
    <t>85217</t>
  </si>
  <si>
    <t>POMOC SPOŁECZNA</t>
  </si>
  <si>
    <t>Drogi publiczne powiatowe</t>
  </si>
  <si>
    <t>60004</t>
  </si>
  <si>
    <t>Lokalny transport zbiorowy</t>
  </si>
  <si>
    <t>730</t>
  </si>
  <si>
    <t>73095</t>
  </si>
  <si>
    <t>NAUKA</t>
  </si>
  <si>
    <t>80309</t>
  </si>
  <si>
    <t>Medycyna pracy</t>
  </si>
  <si>
    <t>85415</t>
  </si>
  <si>
    <t>Pomoc materialna dla uczniów</t>
  </si>
  <si>
    <t>Rolnictwo ekologiczne</t>
  </si>
  <si>
    <t>Rozwój przedsiębiorczości</t>
  </si>
  <si>
    <t>Obsługa papierów wartościowych, 
kredytów i pożyczek jednostek samorządu terytorialnego</t>
  </si>
  <si>
    <t>Rozliczenia z tyt poręczeń i gwarancji udzielonych przez skarb państwa lub jednostkę samorządu terytorialnego</t>
  </si>
  <si>
    <t>SZKOLNICTWO WYŻSZE</t>
  </si>
  <si>
    <t>Pomoc materialna dla studentów</t>
  </si>
  <si>
    <t>OCHRONA ZDROWIA</t>
  </si>
  <si>
    <t>60095</t>
  </si>
  <si>
    <t xml:space="preserve">SZCZEGÓŁOWY  PODZIAŁ  WYDATKÓW </t>
  </si>
  <si>
    <t>GOSPODARKA KOMUNALNA I OCHRONA  ŚRODOWISKA</t>
  </si>
  <si>
    <t>Plan na 2006 r.</t>
  </si>
  <si>
    <t>01004</t>
  </si>
  <si>
    <t>Biura geodezji i terenów rolnych</t>
  </si>
  <si>
    <t>71005</t>
  </si>
  <si>
    <t>Roboty geologiczne (nieinwestycyjne)</t>
  </si>
  <si>
    <t>75011</t>
  </si>
  <si>
    <t>Urzędy wojewódzkie</t>
  </si>
  <si>
    <t>01036</t>
  </si>
  <si>
    <t>Restrukturyzacja i modernizacja sektora żywnościowego oraz rozwój obszarów wiejskich</t>
  </si>
  <si>
    <t>92120</t>
  </si>
  <si>
    <t>Ochrona i konserwacja zabytków</t>
  </si>
  <si>
    <t>85212</t>
  </si>
  <si>
    <t>Świadczenia rodzinne oraz składki na ubezpieczenia emerytalne i rentowe z ubezpieczenia społecznego</t>
  </si>
  <si>
    <t>60078</t>
  </si>
  <si>
    <t>75075</t>
  </si>
  <si>
    <t>Promocja jednostek samorządu terytorialnego</t>
  </si>
  <si>
    <t>80395</t>
  </si>
  <si>
    <t>85311</t>
  </si>
  <si>
    <t>Rehabilitacja zawodowa i społeczna osób niepełnosprawnych</t>
  </si>
  <si>
    <t>pozostałe wydatki bieżące rezerwa celowa, w tym na:
1) podwyżki wynagrodzeń pracowników pedagogicznych i niepedagogicznych w szkołach i placówkach oświatowych w kwocie 462.984,-zł,
2) odprawy emerytalne pracowników pedagogicznych w szkołach i placówkach oświatowych w kwocie 358.650,-zł, 
3) stypendia za najlepsze wyniki w nauce dla uczniów i słuchaczy w szkołach i kolegiach nauczycielskich w kwocie 200.000,-zł,
4) zakup wyposażenia i pomocy naukowych dla kolegiów języków obcych w kwocie 400.000,-zł, 
5) remonty w szkołach i placówkach oświatowych w kwocie 497.355,-zł,
6) wydatki związane z uczestnictwem w nowych projektach składanych w ramach programu INTERREG IIIB CADSES w kwocie 430.000,-zł,
7) koszty funkcjopnowania Biura Polskiego w Brukseli w kwocie 310.000,-zł
8) rezerwa ogólna w kwocie 2.702.000,-zł.</t>
  </si>
  <si>
    <t>Załącznik Nr 2
do Uchwały Nr XLIX/602/05
Sejmiku Województwa Podkarpackiego
w Rzeszowie
z dnia 30 grudnia 2005r.</t>
  </si>
  <si>
    <t>b) wydatki majątkowe rezerwa celowa, w tym na:
1) wkład własny do projektów współfinansowanych z budżetu UE składanych przez instytucje kultury dla których organizatorem jest samorząd województwa w kwocie 4.505.000,-zł ,
2) inwestycje w szkołach i placówkach oświatowych w kwocie 1.002.645,-zł,
3)  pomoc szpitalom w przypadku awarii sprzętu medycznego w kwocie 1.150.000,-zł,
4) realizację Podkarpackiego Programu Wyrównywania Szans Rozwoju Obszarów Wiejskich w kwocie 6.000.000,-zł
5) realizację Programu Wyrównywania Szans Edukacyjnych w kwocie 7.000.000,-zł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</si>
</sst>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b/>
      <sz val="14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/>
    </xf>
    <xf numFmtId="0" fontId="0" fillId="2" borderId="0" xfId="0" applyFill="1" applyAlignment="1">
      <alignment/>
    </xf>
    <xf numFmtId="49" fontId="2" fillId="2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9" fontId="2" fillId="2" borderId="14" xfId="0" applyNumberFormat="1" applyFont="1" applyFill="1" applyBorder="1" applyAlignment="1">
      <alignment/>
    </xf>
    <xf numFmtId="0" fontId="2" fillId="2" borderId="14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49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2" fillId="2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2" fillId="2" borderId="19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 vertical="top"/>
    </xf>
    <xf numFmtId="49" fontId="0" fillId="0" borderId="20" xfId="0" applyNumberFormat="1" applyFont="1" applyBorder="1" applyAlignment="1">
      <alignment/>
    </xf>
    <xf numFmtId="49" fontId="2" fillId="2" borderId="21" xfId="0" applyNumberFormat="1" applyFont="1" applyFill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3" borderId="25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3" fontId="1" fillId="3" borderId="27" xfId="0" applyNumberFormat="1" applyFont="1" applyFill="1" applyBorder="1" applyAlignment="1">
      <alignment horizontal="right" vertical="center"/>
    </xf>
    <xf numFmtId="49" fontId="0" fillId="0" borderId="28" xfId="0" applyNumberFormat="1" applyFont="1" applyBorder="1" applyAlignment="1">
      <alignment/>
    </xf>
    <xf numFmtId="3" fontId="0" fillId="2" borderId="29" xfId="0" applyNumberFormat="1" applyFont="1" applyFill="1" applyBorder="1" applyAlignment="1">
      <alignment horizontal="right" vertical="center"/>
    </xf>
    <xf numFmtId="3" fontId="0" fillId="2" borderId="25" xfId="0" applyNumberFormat="1" applyFont="1" applyFill="1" applyBorder="1" applyAlignment="1">
      <alignment horizontal="right" vertical="center"/>
    </xf>
    <xf numFmtId="49" fontId="0" fillId="0" borderId="7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8" xfId="0" applyNumberFormat="1" applyBorder="1" applyAlignment="1">
      <alignment/>
    </xf>
    <xf numFmtId="49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33" xfId="0" applyFont="1" applyFill="1" applyBorder="1" applyAlignment="1">
      <alignment vertical="center"/>
    </xf>
    <xf numFmtId="0" fontId="2" fillId="4" borderId="13" xfId="0" applyFont="1" applyFill="1" applyBorder="1" applyAlignment="1">
      <alignment/>
    </xf>
    <xf numFmtId="49" fontId="2" fillId="0" borderId="33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2" fillId="0" borderId="34" xfId="0" applyFont="1" applyBorder="1" applyAlignment="1" applyProtection="1">
      <alignment vertical="center"/>
      <protection/>
    </xf>
    <xf numFmtId="49" fontId="2" fillId="2" borderId="6" xfId="0" applyNumberFormat="1" applyFont="1" applyFill="1" applyBorder="1" applyAlignment="1">
      <alignment horizontal="center" vertical="top"/>
    </xf>
    <xf numFmtId="49" fontId="2" fillId="0" borderId="34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vertical="center"/>
      <protection/>
    </xf>
    <xf numFmtId="2" fontId="0" fillId="0" borderId="12" xfId="0" applyNumberFormat="1" applyFont="1" applyBorder="1" applyAlignment="1">
      <alignment wrapText="1"/>
    </xf>
    <xf numFmtId="49" fontId="2" fillId="2" borderId="5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wrapText="1"/>
    </xf>
    <xf numFmtId="0" fontId="2" fillId="0" borderId="34" xfId="0" applyFont="1" applyFill="1" applyBorder="1" applyAlignment="1">
      <alignment vertical="center"/>
    </xf>
    <xf numFmtId="0" fontId="0" fillId="0" borderId="35" xfId="0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5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49" fontId="0" fillId="0" borderId="35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0" fillId="0" borderId="8" xfId="0" applyNumberForma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8"/>
  <sheetViews>
    <sheetView showGridLines="0" tabSelected="1" view="pageBreakPreview" zoomScale="90" zoomScaleNormal="80" zoomScaleSheetLayoutView="90" workbookViewId="0" topLeftCell="A635">
      <selection activeCell="I23" sqref="I23"/>
    </sheetView>
  </sheetViews>
  <sheetFormatPr defaultColWidth="9.00390625" defaultRowHeight="12.75"/>
  <cols>
    <col min="1" max="1" width="8.00390625" style="0" customWidth="1"/>
    <col min="2" max="2" width="8.125" style="0" bestFit="1" customWidth="1"/>
    <col min="3" max="3" width="60.75390625" style="0" customWidth="1"/>
    <col min="4" max="4" width="17.75390625" style="0" customWidth="1"/>
  </cols>
  <sheetData>
    <row r="1" spans="1:4" ht="82.5" customHeight="1">
      <c r="A1" s="40"/>
      <c r="B1" s="54"/>
      <c r="C1" s="132" t="s">
        <v>178</v>
      </c>
      <c r="D1" s="132"/>
    </row>
    <row r="2" spans="1:4" ht="12" customHeight="1">
      <c r="A2" s="40"/>
      <c r="B2" s="40"/>
      <c r="C2" s="40"/>
      <c r="D2" s="52"/>
    </row>
    <row r="3" spans="1:4" ht="18.75" customHeight="1">
      <c r="A3" s="110" t="s">
        <v>156</v>
      </c>
      <c r="B3" s="110"/>
      <c r="C3" s="110"/>
      <c r="D3" s="110"/>
    </row>
    <row r="4" spans="1:4" ht="15" customHeight="1" thickBot="1">
      <c r="A4" s="53"/>
      <c r="B4" s="53"/>
      <c r="C4" s="112"/>
      <c r="D4" s="112"/>
    </row>
    <row r="5" spans="1:4" ht="21" customHeight="1">
      <c r="A5" s="115" t="s">
        <v>0</v>
      </c>
      <c r="B5" s="118" t="s">
        <v>17</v>
      </c>
      <c r="C5" s="123" t="s">
        <v>87</v>
      </c>
      <c r="D5" s="113" t="s">
        <v>158</v>
      </c>
    </row>
    <row r="6" spans="1:4" ht="48.75" customHeight="1" thickBot="1">
      <c r="A6" s="116"/>
      <c r="B6" s="119"/>
      <c r="C6" s="124"/>
      <c r="D6" s="114"/>
    </row>
    <row r="7" spans="1:4" ht="13.5" thickBot="1">
      <c r="A7" s="117"/>
      <c r="B7" s="120"/>
      <c r="C7" s="125"/>
      <c r="D7" s="1" t="s">
        <v>21</v>
      </c>
    </row>
    <row r="8" spans="1:4" ht="13.5" thickBot="1">
      <c r="A8" s="2">
        <v>1</v>
      </c>
      <c r="B8" s="3">
        <v>2</v>
      </c>
      <c r="C8" s="3">
        <v>3</v>
      </c>
      <c r="D8" s="41">
        <v>4</v>
      </c>
    </row>
    <row r="9" spans="1:4" ht="12.75">
      <c r="A9" s="32" t="s">
        <v>23</v>
      </c>
      <c r="B9" s="33"/>
      <c r="C9" s="34" t="s">
        <v>22</v>
      </c>
      <c r="D9" s="49">
        <f>SUM(D20,D30,D40,D50,D70+D10+D60)</f>
        <v>36039550</v>
      </c>
    </row>
    <row r="10" spans="1:4" ht="12.75" customHeight="1">
      <c r="A10" s="99"/>
      <c r="B10" s="86" t="s">
        <v>159</v>
      </c>
      <c r="C10" s="74" t="s">
        <v>160</v>
      </c>
      <c r="D10" s="44">
        <f>SUM(D11,D19)</f>
        <v>111720</v>
      </c>
    </row>
    <row r="11" spans="1:4" ht="12.75">
      <c r="A11" s="100"/>
      <c r="B11" s="82"/>
      <c r="C11" s="75" t="s">
        <v>1</v>
      </c>
      <c r="D11" s="42">
        <f>SUM(D13:D18)</f>
        <v>0</v>
      </c>
    </row>
    <row r="12" spans="1:4" ht="12.75">
      <c r="A12" s="100"/>
      <c r="B12" s="82"/>
      <c r="C12" s="75" t="s">
        <v>2</v>
      </c>
      <c r="D12" s="42"/>
    </row>
    <row r="13" spans="1:4" ht="12.75">
      <c r="A13" s="100"/>
      <c r="B13" s="82"/>
      <c r="C13" s="76" t="s">
        <v>86</v>
      </c>
      <c r="D13" s="42"/>
    </row>
    <row r="14" spans="1:4" ht="12.75">
      <c r="A14" s="100"/>
      <c r="B14" s="82"/>
      <c r="C14" s="76" t="s">
        <v>4</v>
      </c>
      <c r="D14" s="42"/>
    </row>
    <row r="15" spans="1:4" ht="12.75">
      <c r="A15" s="100"/>
      <c r="B15" s="82"/>
      <c r="C15" s="81" t="s">
        <v>5</v>
      </c>
      <c r="D15" s="91"/>
    </row>
    <row r="16" spans="1:4" ht="12.75">
      <c r="A16" s="100"/>
      <c r="B16" s="82"/>
      <c r="C16" s="81"/>
      <c r="D16" s="92"/>
    </row>
    <row r="17" spans="1:4" ht="25.5">
      <c r="A17" s="100"/>
      <c r="B17" s="82"/>
      <c r="C17" s="77" t="s">
        <v>11</v>
      </c>
      <c r="D17" s="42"/>
    </row>
    <row r="18" spans="1:4" ht="12.75">
      <c r="A18" s="100"/>
      <c r="B18" s="82"/>
      <c r="C18" s="76" t="s">
        <v>6</v>
      </c>
      <c r="D18" s="42"/>
    </row>
    <row r="19" spans="1:4" ht="12.75">
      <c r="A19" s="101"/>
      <c r="B19" s="79"/>
      <c r="C19" s="78" t="s">
        <v>7</v>
      </c>
      <c r="D19" s="42">
        <v>111720</v>
      </c>
    </row>
    <row r="20" spans="1:4" ht="12.75" customHeight="1">
      <c r="A20" s="99"/>
      <c r="B20" s="86" t="s">
        <v>126</v>
      </c>
      <c r="C20" s="59" t="s">
        <v>127</v>
      </c>
      <c r="D20" s="44">
        <f>SUM(D21,D29)</f>
        <v>4720000</v>
      </c>
    </row>
    <row r="21" spans="1:4" ht="12.75">
      <c r="A21" s="100"/>
      <c r="B21" s="82"/>
      <c r="C21" s="58" t="s">
        <v>1</v>
      </c>
      <c r="D21" s="42">
        <f>SUM(D23:D28)</f>
        <v>4720000</v>
      </c>
    </row>
    <row r="22" spans="1:4" ht="12.75">
      <c r="A22" s="100"/>
      <c r="B22" s="82"/>
      <c r="C22" s="17" t="s">
        <v>2</v>
      </c>
      <c r="D22" s="42"/>
    </row>
    <row r="23" spans="1:4" ht="12.75">
      <c r="A23" s="100"/>
      <c r="B23" s="82"/>
      <c r="C23" s="18" t="s">
        <v>86</v>
      </c>
      <c r="D23" s="42"/>
    </row>
    <row r="24" spans="1:4" ht="12.75">
      <c r="A24" s="100"/>
      <c r="B24" s="82"/>
      <c r="C24" s="18" t="s">
        <v>4</v>
      </c>
      <c r="D24" s="42">
        <f>4500000+200000</f>
        <v>4700000</v>
      </c>
    </row>
    <row r="25" spans="1:4" ht="12.75">
      <c r="A25" s="100"/>
      <c r="B25" s="82"/>
      <c r="C25" s="95" t="s">
        <v>5</v>
      </c>
      <c r="D25" s="91"/>
    </row>
    <row r="26" spans="1:4" ht="12.75">
      <c r="A26" s="100"/>
      <c r="B26" s="82"/>
      <c r="C26" s="95"/>
      <c r="D26" s="92"/>
    </row>
    <row r="27" spans="1:4" ht="25.5">
      <c r="A27" s="100"/>
      <c r="B27" s="82"/>
      <c r="C27" s="20" t="s">
        <v>11</v>
      </c>
      <c r="D27" s="42"/>
    </row>
    <row r="28" spans="1:4" ht="12.75">
      <c r="A28" s="100"/>
      <c r="B28" s="82"/>
      <c r="C28" s="18" t="s">
        <v>6</v>
      </c>
      <c r="D28" s="42">
        <f>20000+4700000-4500000-200000</f>
        <v>20000</v>
      </c>
    </row>
    <row r="29" spans="1:4" ht="12.75">
      <c r="A29" s="101"/>
      <c r="B29" s="79"/>
      <c r="C29" s="21" t="s">
        <v>7</v>
      </c>
      <c r="D29" s="42"/>
    </row>
    <row r="30" spans="1:4" ht="12.75" customHeight="1">
      <c r="A30" s="122"/>
      <c r="B30" s="94" t="s">
        <v>24</v>
      </c>
      <c r="C30" s="22" t="s">
        <v>88</v>
      </c>
      <c r="D30" s="44">
        <f>SUM(D31,D39)</f>
        <v>8141000</v>
      </c>
    </row>
    <row r="31" spans="1:4" ht="12.75">
      <c r="A31" s="122"/>
      <c r="B31" s="94"/>
      <c r="C31" s="17" t="s">
        <v>1</v>
      </c>
      <c r="D31" s="42">
        <f>SUM(D33:D38)</f>
        <v>8021000</v>
      </c>
    </row>
    <row r="32" spans="1:4" ht="12.75">
      <c r="A32" s="122"/>
      <c r="B32" s="94"/>
      <c r="C32" s="17" t="s">
        <v>2</v>
      </c>
      <c r="D32" s="42"/>
    </row>
    <row r="33" spans="1:4" ht="12.75">
      <c r="A33" s="122"/>
      <c r="B33" s="94"/>
      <c r="C33" s="18" t="s">
        <v>3</v>
      </c>
      <c r="D33" s="42">
        <v>6598000</v>
      </c>
    </row>
    <row r="34" spans="1:4" ht="12.75">
      <c r="A34" s="122"/>
      <c r="B34" s="94"/>
      <c r="C34" s="18" t="s">
        <v>4</v>
      </c>
      <c r="D34" s="42"/>
    </row>
    <row r="35" spans="1:4" ht="12.75">
      <c r="A35" s="122"/>
      <c r="B35" s="94"/>
      <c r="C35" s="95" t="s">
        <v>5</v>
      </c>
      <c r="D35" s="91"/>
    </row>
    <row r="36" spans="1:4" ht="12.75">
      <c r="A36" s="122"/>
      <c r="B36" s="94"/>
      <c r="C36" s="95"/>
      <c r="D36" s="92"/>
    </row>
    <row r="37" spans="1:4" ht="25.5">
      <c r="A37" s="122"/>
      <c r="B37" s="94"/>
      <c r="C37" s="20" t="s">
        <v>11</v>
      </c>
      <c r="D37" s="42"/>
    </row>
    <row r="38" spans="1:4" ht="12.75">
      <c r="A38" s="122"/>
      <c r="B38" s="94"/>
      <c r="C38" s="18" t="s">
        <v>6</v>
      </c>
      <c r="D38" s="42">
        <v>1423000</v>
      </c>
    </row>
    <row r="39" spans="1:4" ht="12.75">
      <c r="A39" s="122"/>
      <c r="B39" s="94"/>
      <c r="C39" s="21" t="s">
        <v>7</v>
      </c>
      <c r="D39" s="42">
        <v>120000</v>
      </c>
    </row>
    <row r="40" spans="1:4" ht="12.75" customHeight="1">
      <c r="A40" s="121"/>
      <c r="B40" s="94" t="s">
        <v>25</v>
      </c>
      <c r="C40" s="22" t="s">
        <v>130</v>
      </c>
      <c r="D40" s="44">
        <f>SUM(D41,D49)</f>
        <v>22041030</v>
      </c>
    </row>
    <row r="41" spans="1:4" ht="12.75">
      <c r="A41" s="121"/>
      <c r="B41" s="94"/>
      <c r="C41" s="17" t="s">
        <v>1</v>
      </c>
      <c r="D41" s="42">
        <f>SUM(D43:D48)</f>
        <v>5921700</v>
      </c>
    </row>
    <row r="42" spans="1:4" ht="12.75">
      <c r="A42" s="121"/>
      <c r="B42" s="94"/>
      <c r="C42" s="17" t="s">
        <v>2</v>
      </c>
      <c r="D42" s="42"/>
    </row>
    <row r="43" spans="1:4" ht="12.75">
      <c r="A43" s="121"/>
      <c r="B43" s="94"/>
      <c r="C43" s="18" t="s">
        <v>3</v>
      </c>
      <c r="D43" s="42"/>
    </row>
    <row r="44" spans="1:4" ht="12.75">
      <c r="A44" s="121"/>
      <c r="B44" s="94"/>
      <c r="C44" s="18" t="s">
        <v>4</v>
      </c>
      <c r="D44" s="42"/>
    </row>
    <row r="45" spans="1:4" ht="12.75">
      <c r="A45" s="121"/>
      <c r="B45" s="94"/>
      <c r="C45" s="95" t="s">
        <v>5</v>
      </c>
      <c r="D45" s="91"/>
    </row>
    <row r="46" spans="1:4" ht="12.75">
      <c r="A46" s="121"/>
      <c r="B46" s="94"/>
      <c r="C46" s="95"/>
      <c r="D46" s="92"/>
    </row>
    <row r="47" spans="1:4" ht="25.5">
      <c r="A47" s="121"/>
      <c r="B47" s="94"/>
      <c r="C47" s="20" t="s">
        <v>11</v>
      </c>
      <c r="D47" s="42"/>
    </row>
    <row r="48" spans="1:4" ht="12.75" customHeight="1">
      <c r="A48" s="121"/>
      <c r="B48" s="94"/>
      <c r="C48" s="18" t="s">
        <v>6</v>
      </c>
      <c r="D48" s="42">
        <v>5921700</v>
      </c>
    </row>
    <row r="49" spans="1:4" ht="12.75" customHeight="1">
      <c r="A49" s="121"/>
      <c r="B49" s="94"/>
      <c r="C49" s="21" t="s">
        <v>7</v>
      </c>
      <c r="D49" s="42">
        <v>16119330</v>
      </c>
    </row>
    <row r="50" spans="1:4" ht="12.75" customHeight="1">
      <c r="A50" s="55"/>
      <c r="B50" s="86" t="s">
        <v>116</v>
      </c>
      <c r="C50" s="56" t="s">
        <v>148</v>
      </c>
      <c r="D50" s="44">
        <f>SUM(D51,D59)</f>
        <v>0</v>
      </c>
    </row>
    <row r="51" spans="1:4" ht="12.75">
      <c r="A51" s="13"/>
      <c r="B51" s="87"/>
      <c r="C51" s="17" t="s">
        <v>1</v>
      </c>
      <c r="D51" s="42">
        <f>SUM(D52:D58)</f>
        <v>0</v>
      </c>
    </row>
    <row r="52" spans="1:4" ht="12.75">
      <c r="A52" s="13"/>
      <c r="B52" s="87"/>
      <c r="C52" s="17" t="s">
        <v>2</v>
      </c>
      <c r="D52" s="42"/>
    </row>
    <row r="53" spans="1:4" ht="12.75">
      <c r="A53" s="13"/>
      <c r="B53" s="87"/>
      <c r="C53" s="18" t="s">
        <v>3</v>
      </c>
      <c r="D53" s="42"/>
    </row>
    <row r="54" spans="1:4" ht="12.75">
      <c r="A54" s="13"/>
      <c r="B54" s="87"/>
      <c r="C54" s="18" t="s">
        <v>4</v>
      </c>
      <c r="D54" s="42"/>
    </row>
    <row r="55" spans="1:4" ht="12.75" customHeight="1">
      <c r="A55" s="13"/>
      <c r="B55" s="87"/>
      <c r="C55" s="95" t="s">
        <v>5</v>
      </c>
      <c r="D55" s="91"/>
    </row>
    <row r="56" spans="1:4" ht="12.75">
      <c r="A56" s="13"/>
      <c r="B56" s="87"/>
      <c r="C56" s="95"/>
      <c r="D56" s="92"/>
    </row>
    <row r="57" spans="1:4" ht="25.5">
      <c r="A57" s="13"/>
      <c r="B57" s="87"/>
      <c r="C57" s="20" t="s">
        <v>11</v>
      </c>
      <c r="D57" s="42"/>
    </row>
    <row r="58" spans="1:4" ht="12.75">
      <c r="A58" s="13"/>
      <c r="B58" s="87"/>
      <c r="C58" s="18" t="s">
        <v>6</v>
      </c>
      <c r="D58" s="42">
        <f>50000-50000</f>
        <v>0</v>
      </c>
    </row>
    <row r="59" spans="1:4" ht="12.75">
      <c r="A59" s="51"/>
      <c r="B59" s="88"/>
      <c r="C59" s="21" t="s">
        <v>7</v>
      </c>
      <c r="D59" s="42"/>
    </row>
    <row r="60" spans="1:4" ht="24.75" customHeight="1">
      <c r="A60" s="96"/>
      <c r="B60" s="94" t="s">
        <v>165</v>
      </c>
      <c r="C60" s="23" t="s">
        <v>166</v>
      </c>
      <c r="D60" s="44">
        <f>SUM(D61,D69)</f>
        <v>880000</v>
      </c>
    </row>
    <row r="61" spans="1:4" ht="12.75">
      <c r="A61" s="97"/>
      <c r="B61" s="94"/>
      <c r="C61" s="17" t="s">
        <v>1</v>
      </c>
      <c r="D61" s="42">
        <f>SUM(D63:D68)</f>
        <v>704000</v>
      </c>
    </row>
    <row r="62" spans="1:4" ht="12.75">
      <c r="A62" s="97"/>
      <c r="B62" s="94"/>
      <c r="C62" s="17" t="s">
        <v>2</v>
      </c>
      <c r="D62" s="42"/>
    </row>
    <row r="63" spans="1:4" ht="12.75">
      <c r="A63" s="97"/>
      <c r="B63" s="94"/>
      <c r="C63" s="18" t="s">
        <v>3</v>
      </c>
      <c r="D63" s="42"/>
    </row>
    <row r="64" spans="1:4" ht="12.75">
      <c r="A64" s="97"/>
      <c r="B64" s="94"/>
      <c r="C64" s="18" t="s">
        <v>4</v>
      </c>
      <c r="D64" s="42"/>
    </row>
    <row r="65" spans="1:4" ht="12.75">
      <c r="A65" s="97"/>
      <c r="B65" s="94"/>
      <c r="C65" s="95" t="s">
        <v>5</v>
      </c>
      <c r="D65" s="91"/>
    </row>
    <row r="66" spans="1:4" ht="12.75">
      <c r="A66" s="97"/>
      <c r="B66" s="94"/>
      <c r="C66" s="95"/>
      <c r="D66" s="92"/>
    </row>
    <row r="67" spans="1:4" ht="25.5">
      <c r="A67" s="97"/>
      <c r="B67" s="94"/>
      <c r="C67" s="20" t="s">
        <v>11</v>
      </c>
      <c r="D67" s="42"/>
    </row>
    <row r="68" spans="1:4" ht="12.75">
      <c r="A68" s="97"/>
      <c r="B68" s="94"/>
      <c r="C68" s="18" t="s">
        <v>6</v>
      </c>
      <c r="D68" s="42">
        <v>704000</v>
      </c>
    </row>
    <row r="69" spans="1:4" ht="12.75">
      <c r="A69" s="98"/>
      <c r="B69" s="94"/>
      <c r="C69" s="21" t="s">
        <v>7</v>
      </c>
      <c r="D69" s="42">
        <v>176000</v>
      </c>
    </row>
    <row r="70" spans="1:4" ht="12.75" customHeight="1">
      <c r="A70" s="96"/>
      <c r="B70" s="94" t="s">
        <v>114</v>
      </c>
      <c r="C70" s="23" t="s">
        <v>8</v>
      </c>
      <c r="D70" s="44">
        <f>SUM(D71,D79)</f>
        <v>145800</v>
      </c>
    </row>
    <row r="71" spans="1:4" ht="12.75" customHeight="1">
      <c r="A71" s="97"/>
      <c r="B71" s="94"/>
      <c r="C71" s="17" t="s">
        <v>1</v>
      </c>
      <c r="D71" s="42">
        <f>SUM(D73:D78)</f>
        <v>120000</v>
      </c>
    </row>
    <row r="72" spans="1:4" ht="12.75" customHeight="1">
      <c r="A72" s="97"/>
      <c r="B72" s="94"/>
      <c r="C72" s="17" t="s">
        <v>2</v>
      </c>
      <c r="D72" s="42"/>
    </row>
    <row r="73" spans="1:4" ht="12.75" customHeight="1">
      <c r="A73" s="97"/>
      <c r="B73" s="94"/>
      <c r="C73" s="18" t="s">
        <v>3</v>
      </c>
      <c r="D73" s="42"/>
    </row>
    <row r="74" spans="1:4" ht="12.75" customHeight="1">
      <c r="A74" s="97"/>
      <c r="B74" s="94"/>
      <c r="C74" s="18" t="s">
        <v>4</v>
      </c>
      <c r="D74" s="42">
        <f>50000+70000</f>
        <v>120000</v>
      </c>
    </row>
    <row r="75" spans="1:4" ht="12.75" customHeight="1">
      <c r="A75" s="97"/>
      <c r="B75" s="94"/>
      <c r="C75" s="95" t="s">
        <v>5</v>
      </c>
      <c r="D75" s="91"/>
    </row>
    <row r="76" spans="1:4" ht="12.75" customHeight="1">
      <c r="A76" s="97"/>
      <c r="B76" s="94"/>
      <c r="C76" s="95"/>
      <c r="D76" s="92"/>
    </row>
    <row r="77" spans="1:4" ht="22.5" customHeight="1">
      <c r="A77" s="97"/>
      <c r="B77" s="94"/>
      <c r="C77" s="20" t="s">
        <v>11</v>
      </c>
      <c r="D77" s="42"/>
    </row>
    <row r="78" spans="1:4" ht="12.75" customHeight="1">
      <c r="A78" s="97"/>
      <c r="B78" s="94"/>
      <c r="C78" s="18" t="s">
        <v>6</v>
      </c>
      <c r="D78" s="42">
        <f>252000-252000</f>
        <v>0</v>
      </c>
    </row>
    <row r="79" spans="1:4" ht="12.75" customHeight="1">
      <c r="A79" s="98"/>
      <c r="B79" s="94"/>
      <c r="C79" s="21" t="s">
        <v>7</v>
      </c>
      <c r="D79" s="42">
        <f>2525800-2500000</f>
        <v>25800</v>
      </c>
    </row>
    <row r="80" spans="1:4" s="14" customFormat="1" ht="12.75" customHeight="1">
      <c r="A80" s="72" t="s">
        <v>117</v>
      </c>
      <c r="B80" s="5"/>
      <c r="C80" s="68" t="s">
        <v>119</v>
      </c>
      <c r="D80" s="50">
        <f>SUM(D81)</f>
        <v>8578700</v>
      </c>
    </row>
    <row r="81" spans="1:4" ht="12.75">
      <c r="A81" s="137"/>
      <c r="B81" s="86" t="s">
        <v>118</v>
      </c>
      <c r="C81" s="64" t="s">
        <v>149</v>
      </c>
      <c r="D81" s="44">
        <f>SUM(D82,D90)</f>
        <v>8578700</v>
      </c>
    </row>
    <row r="82" spans="1:4" ht="12.75">
      <c r="A82" s="138"/>
      <c r="B82" s="87"/>
      <c r="C82" s="58" t="s">
        <v>1</v>
      </c>
      <c r="D82" s="42">
        <f>SUM(D83:D89)</f>
        <v>3972453</v>
      </c>
    </row>
    <row r="83" spans="1:4" ht="12.75">
      <c r="A83" s="138"/>
      <c r="B83" s="87"/>
      <c r="C83" s="17" t="s">
        <v>2</v>
      </c>
      <c r="D83" s="42"/>
    </row>
    <row r="84" spans="1:4" ht="12.75">
      <c r="A84" s="138"/>
      <c r="B84" s="87"/>
      <c r="C84" s="18" t="s">
        <v>3</v>
      </c>
      <c r="D84" s="42"/>
    </row>
    <row r="85" spans="1:4" ht="12.75">
      <c r="A85" s="138"/>
      <c r="B85" s="87"/>
      <c r="C85" s="18" t="s">
        <v>4</v>
      </c>
      <c r="D85" s="42">
        <f>8578700-4606247</f>
        <v>3972453</v>
      </c>
    </row>
    <row r="86" spans="1:4" ht="12.75">
      <c r="A86" s="138"/>
      <c r="B86" s="87"/>
      <c r="C86" s="95" t="s">
        <v>5</v>
      </c>
      <c r="D86" s="91"/>
    </row>
    <row r="87" spans="1:4" ht="12.75">
      <c r="A87" s="138"/>
      <c r="B87" s="87"/>
      <c r="C87" s="95"/>
      <c r="D87" s="92"/>
    </row>
    <row r="88" spans="1:4" ht="25.5">
      <c r="A88" s="138"/>
      <c r="B88" s="87"/>
      <c r="C88" s="20" t="s">
        <v>11</v>
      </c>
      <c r="D88" s="42"/>
    </row>
    <row r="89" spans="1:4" ht="12.75" customHeight="1">
      <c r="A89" s="138"/>
      <c r="B89" s="87"/>
      <c r="C89" s="18" t="s">
        <v>6</v>
      </c>
      <c r="D89" s="42"/>
    </row>
    <row r="90" spans="1:4" ht="12.75" customHeight="1">
      <c r="A90" s="139"/>
      <c r="B90" s="88"/>
      <c r="C90" s="21" t="s">
        <v>7</v>
      </c>
      <c r="D90" s="42">
        <v>4606247</v>
      </c>
    </row>
    <row r="91" spans="1:4" ht="12.75" customHeight="1">
      <c r="A91" s="4" t="s">
        <v>26</v>
      </c>
      <c r="B91" s="5"/>
      <c r="C91" s="24" t="s">
        <v>27</v>
      </c>
      <c r="D91" s="50">
        <f>SUM(D92,D102,D122,D132,D112,D152,D142)</f>
        <v>250150388</v>
      </c>
    </row>
    <row r="92" spans="1:4" ht="12.75" customHeight="1">
      <c r="A92" s="83"/>
      <c r="B92" s="94" t="s">
        <v>89</v>
      </c>
      <c r="C92" s="22" t="s">
        <v>90</v>
      </c>
      <c r="D92" s="44">
        <f>SUM(D93,D101)</f>
        <v>27410000</v>
      </c>
    </row>
    <row r="93" spans="1:4" ht="12.75">
      <c r="A93" s="84"/>
      <c r="B93" s="94"/>
      <c r="C93" s="17" t="s">
        <v>1</v>
      </c>
      <c r="D93" s="42">
        <f>SUM(D95:D100)</f>
        <v>27410000</v>
      </c>
    </row>
    <row r="94" spans="1:4" ht="12.75">
      <c r="A94" s="84"/>
      <c r="B94" s="94"/>
      <c r="C94" s="17" t="s">
        <v>2</v>
      </c>
      <c r="D94" s="42"/>
    </row>
    <row r="95" spans="1:4" ht="12.75">
      <c r="A95" s="84"/>
      <c r="B95" s="94"/>
      <c r="C95" s="18" t="s">
        <v>3</v>
      </c>
      <c r="D95" s="42"/>
    </row>
    <row r="96" spans="1:4" ht="12.75">
      <c r="A96" s="84"/>
      <c r="B96" s="94"/>
      <c r="C96" s="18" t="s">
        <v>4</v>
      </c>
      <c r="D96" s="42">
        <f>22500000+4500000</f>
        <v>27000000</v>
      </c>
    </row>
    <row r="97" spans="1:4" ht="12.75">
      <c r="A97" s="84"/>
      <c r="B97" s="94"/>
      <c r="C97" s="95" t="s">
        <v>5</v>
      </c>
      <c r="D97" s="91"/>
    </row>
    <row r="98" spans="1:4" ht="12.75">
      <c r="A98" s="84"/>
      <c r="B98" s="94"/>
      <c r="C98" s="95"/>
      <c r="D98" s="92"/>
    </row>
    <row r="99" spans="1:4" ht="25.5">
      <c r="A99" s="84"/>
      <c r="B99" s="94"/>
      <c r="C99" s="20" t="s">
        <v>11</v>
      </c>
      <c r="D99" s="42"/>
    </row>
    <row r="100" spans="1:4" ht="12.75">
      <c r="A100" s="84"/>
      <c r="B100" s="94"/>
      <c r="C100" s="18" t="s">
        <v>6</v>
      </c>
      <c r="D100" s="42">
        <v>410000</v>
      </c>
    </row>
    <row r="101" spans="1:4" ht="12.75">
      <c r="A101" s="85"/>
      <c r="B101" s="94"/>
      <c r="C101" s="21" t="s">
        <v>7</v>
      </c>
      <c r="D101" s="42">
        <f>12000000-7500000-4500000</f>
        <v>0</v>
      </c>
    </row>
    <row r="102" spans="1:4" ht="12.75" customHeight="1">
      <c r="A102" s="83"/>
      <c r="B102" s="94" t="s">
        <v>28</v>
      </c>
      <c r="C102" s="57" t="s">
        <v>77</v>
      </c>
      <c r="D102" s="44">
        <f>SUM(D103,D111)</f>
        <v>38900000</v>
      </c>
    </row>
    <row r="103" spans="1:4" ht="12.75">
      <c r="A103" s="84"/>
      <c r="B103" s="94"/>
      <c r="C103" s="17" t="s">
        <v>1</v>
      </c>
      <c r="D103" s="42">
        <f>SUM(D105:D110)</f>
        <v>38900000</v>
      </c>
    </row>
    <row r="104" spans="1:4" ht="12.75">
      <c r="A104" s="84"/>
      <c r="B104" s="94"/>
      <c r="C104" s="17" t="s">
        <v>2</v>
      </c>
      <c r="D104" s="42"/>
    </row>
    <row r="105" spans="1:4" ht="12.75">
      <c r="A105" s="84"/>
      <c r="B105" s="94"/>
      <c r="C105" s="18" t="s">
        <v>3</v>
      </c>
      <c r="D105" s="42"/>
    </row>
    <row r="106" spans="1:4" ht="12.75">
      <c r="A106" s="84"/>
      <c r="B106" s="94"/>
      <c r="C106" s="18" t="s">
        <v>4</v>
      </c>
      <c r="D106" s="42">
        <f>40000000-1000000-100000</f>
        <v>38900000</v>
      </c>
    </row>
    <row r="107" spans="1:4" ht="12.75">
      <c r="A107" s="84"/>
      <c r="B107" s="94"/>
      <c r="C107" s="95" t="s">
        <v>5</v>
      </c>
      <c r="D107" s="91"/>
    </row>
    <row r="108" spans="1:4" ht="12.75">
      <c r="A108" s="84"/>
      <c r="B108" s="94"/>
      <c r="C108" s="95"/>
      <c r="D108" s="92"/>
    </row>
    <row r="109" spans="1:4" ht="25.5">
      <c r="A109" s="84"/>
      <c r="B109" s="94"/>
      <c r="C109" s="20" t="s">
        <v>11</v>
      </c>
      <c r="D109" s="42"/>
    </row>
    <row r="110" spans="1:4" ht="12.75">
      <c r="A110" s="84"/>
      <c r="B110" s="94"/>
      <c r="C110" s="18" t="s">
        <v>6</v>
      </c>
      <c r="D110" s="42"/>
    </row>
    <row r="111" spans="1:4" ht="12.75">
      <c r="A111" s="85"/>
      <c r="B111" s="94"/>
      <c r="C111" s="21" t="s">
        <v>7</v>
      </c>
      <c r="D111" s="42"/>
    </row>
    <row r="112" spans="1:4" ht="12.75" customHeight="1">
      <c r="A112" s="83"/>
      <c r="B112" s="94" t="s">
        <v>139</v>
      </c>
      <c r="C112" s="22" t="s">
        <v>140</v>
      </c>
      <c r="D112" s="44">
        <f>SUM(D113,D121)</f>
        <v>110000</v>
      </c>
    </row>
    <row r="113" spans="1:4" ht="12.75">
      <c r="A113" s="84"/>
      <c r="B113" s="94"/>
      <c r="C113" s="17" t="s">
        <v>1</v>
      </c>
      <c r="D113" s="42">
        <f>SUM(D115:D120)</f>
        <v>110000</v>
      </c>
    </row>
    <row r="114" spans="1:4" ht="12.75">
      <c r="A114" s="84"/>
      <c r="B114" s="94"/>
      <c r="C114" s="17" t="s">
        <v>2</v>
      </c>
      <c r="D114" s="42"/>
    </row>
    <row r="115" spans="1:4" ht="12.75">
      <c r="A115" s="84"/>
      <c r="B115" s="94"/>
      <c r="C115" s="18" t="s">
        <v>3</v>
      </c>
      <c r="D115" s="42"/>
    </row>
    <row r="116" spans="1:4" ht="12.75">
      <c r="A116" s="84"/>
      <c r="B116" s="94"/>
      <c r="C116" s="18" t="s">
        <v>4</v>
      </c>
      <c r="D116" s="42"/>
    </row>
    <row r="117" spans="1:4" ht="12.75">
      <c r="A117" s="84"/>
      <c r="B117" s="94"/>
      <c r="C117" s="95" t="s">
        <v>5</v>
      </c>
      <c r="D117" s="91"/>
    </row>
    <row r="118" spans="1:4" ht="12.75">
      <c r="A118" s="84"/>
      <c r="B118" s="94"/>
      <c r="C118" s="95"/>
      <c r="D118" s="92"/>
    </row>
    <row r="119" spans="1:4" ht="25.5">
      <c r="A119" s="84"/>
      <c r="B119" s="94"/>
      <c r="C119" s="20" t="s">
        <v>11</v>
      </c>
      <c r="D119" s="42"/>
    </row>
    <row r="120" spans="1:4" ht="12.75">
      <c r="A120" s="84"/>
      <c r="B120" s="94"/>
      <c r="C120" s="18" t="s">
        <v>6</v>
      </c>
      <c r="D120" s="42">
        <v>110000</v>
      </c>
    </row>
    <row r="121" spans="1:4" ht="12.75">
      <c r="A121" s="85"/>
      <c r="B121" s="94"/>
      <c r="C121" s="21" t="s">
        <v>7</v>
      </c>
      <c r="D121" s="42"/>
    </row>
    <row r="122" spans="1:4" ht="12.75" customHeight="1">
      <c r="A122" s="83"/>
      <c r="B122" s="94" t="s">
        <v>29</v>
      </c>
      <c r="C122" s="22" t="s">
        <v>9</v>
      </c>
      <c r="D122" s="44">
        <f>SUM(D123,D131)</f>
        <v>171362610</v>
      </c>
    </row>
    <row r="123" spans="1:4" ht="12.75" customHeight="1">
      <c r="A123" s="84"/>
      <c r="B123" s="94"/>
      <c r="C123" s="17" t="s">
        <v>1</v>
      </c>
      <c r="D123" s="42">
        <f>SUM(D125:D130)</f>
        <v>37050193</v>
      </c>
    </row>
    <row r="124" spans="1:4" ht="12.75" customHeight="1">
      <c r="A124" s="84"/>
      <c r="B124" s="94"/>
      <c r="C124" s="17" t="s">
        <v>2</v>
      </c>
      <c r="D124" s="42"/>
    </row>
    <row r="125" spans="1:4" ht="12.75" customHeight="1">
      <c r="A125" s="84"/>
      <c r="B125" s="94"/>
      <c r="C125" s="18" t="s">
        <v>3</v>
      </c>
      <c r="D125" s="42">
        <v>6997432</v>
      </c>
    </row>
    <row r="126" spans="1:4" ht="12.75" customHeight="1">
      <c r="A126" s="84"/>
      <c r="B126" s="94"/>
      <c r="C126" s="18" t="s">
        <v>4</v>
      </c>
      <c r="D126" s="42"/>
    </row>
    <row r="127" spans="1:4" ht="12.75" customHeight="1">
      <c r="A127" s="84"/>
      <c r="B127" s="94"/>
      <c r="C127" s="95" t="s">
        <v>5</v>
      </c>
      <c r="D127" s="91"/>
    </row>
    <row r="128" spans="1:4" ht="12.75" customHeight="1">
      <c r="A128" s="84"/>
      <c r="B128" s="94"/>
      <c r="C128" s="95"/>
      <c r="D128" s="92"/>
    </row>
    <row r="129" spans="1:4" ht="24" customHeight="1">
      <c r="A129" s="84"/>
      <c r="B129" s="94"/>
      <c r="C129" s="20" t="s">
        <v>11</v>
      </c>
      <c r="D129" s="42"/>
    </row>
    <row r="130" spans="1:4" ht="12.75" customHeight="1">
      <c r="A130" s="84"/>
      <c r="B130" s="94"/>
      <c r="C130" s="18" t="s">
        <v>6</v>
      </c>
      <c r="D130" s="42">
        <f>30012761+40000</f>
        <v>30052761</v>
      </c>
    </row>
    <row r="131" spans="1:4" ht="12.75" customHeight="1">
      <c r="A131" s="85"/>
      <c r="B131" s="94"/>
      <c r="C131" s="21" t="s">
        <v>7</v>
      </c>
      <c r="D131" s="42">
        <v>134312417</v>
      </c>
    </row>
    <row r="132" spans="1:4" ht="12.75" customHeight="1">
      <c r="A132" s="83"/>
      <c r="B132" s="94" t="s">
        <v>133</v>
      </c>
      <c r="C132" s="22" t="s">
        <v>138</v>
      </c>
      <c r="D132" s="44">
        <f>SUM(D133,D141)</f>
        <v>1917778</v>
      </c>
    </row>
    <row r="133" spans="1:4" ht="12.75">
      <c r="A133" s="84"/>
      <c r="B133" s="94"/>
      <c r="C133" s="17" t="s">
        <v>1</v>
      </c>
      <c r="D133" s="42">
        <f>SUM(D135:D140)</f>
        <v>0</v>
      </c>
    </row>
    <row r="134" spans="1:4" ht="12.75">
      <c r="A134" s="84"/>
      <c r="B134" s="94"/>
      <c r="C134" s="17" t="s">
        <v>2</v>
      </c>
      <c r="D134" s="42"/>
    </row>
    <row r="135" spans="1:4" ht="12.75">
      <c r="A135" s="84"/>
      <c r="B135" s="94"/>
      <c r="C135" s="18" t="s">
        <v>3</v>
      </c>
      <c r="D135" s="42"/>
    </row>
    <row r="136" spans="1:4" ht="12.75">
      <c r="A136" s="84"/>
      <c r="B136" s="94"/>
      <c r="C136" s="18" t="s">
        <v>4</v>
      </c>
      <c r="D136" s="42"/>
    </row>
    <row r="137" spans="1:4" ht="12.75">
      <c r="A137" s="84"/>
      <c r="B137" s="94"/>
      <c r="C137" s="95" t="s">
        <v>5</v>
      </c>
      <c r="D137" s="91"/>
    </row>
    <row r="138" spans="1:4" ht="12.75">
      <c r="A138" s="84"/>
      <c r="B138" s="94"/>
      <c r="C138" s="95"/>
      <c r="D138" s="92"/>
    </row>
    <row r="139" spans="1:4" ht="25.5">
      <c r="A139" s="84"/>
      <c r="B139" s="94"/>
      <c r="C139" s="20" t="s">
        <v>11</v>
      </c>
      <c r="D139" s="42"/>
    </row>
    <row r="140" spans="1:4" ht="12.75">
      <c r="A140" s="84"/>
      <c r="B140" s="94"/>
      <c r="C140" s="18" t="s">
        <v>6</v>
      </c>
      <c r="D140" s="42"/>
    </row>
    <row r="141" spans="1:4" ht="12.75">
      <c r="A141" s="85"/>
      <c r="B141" s="94"/>
      <c r="C141" s="21" t="s">
        <v>7</v>
      </c>
      <c r="D141" s="42">
        <v>1917778</v>
      </c>
    </row>
    <row r="142" spans="1:4" ht="12.75">
      <c r="A142" s="83"/>
      <c r="B142" s="86" t="s">
        <v>171</v>
      </c>
      <c r="C142" s="48" t="s">
        <v>74</v>
      </c>
      <c r="D142" s="44">
        <f>SUM(D143,D151)</f>
        <v>450000</v>
      </c>
    </row>
    <row r="143" spans="1:4" ht="12.75">
      <c r="A143" s="84"/>
      <c r="B143" s="87"/>
      <c r="C143" s="17" t="s">
        <v>1</v>
      </c>
      <c r="D143" s="42">
        <f>SUM(D145:D150)</f>
        <v>0</v>
      </c>
    </row>
    <row r="144" spans="1:4" ht="12.75">
      <c r="A144" s="84"/>
      <c r="B144" s="87"/>
      <c r="C144" s="17" t="s">
        <v>2</v>
      </c>
      <c r="D144" s="42"/>
    </row>
    <row r="145" spans="1:4" ht="12.75">
      <c r="A145" s="84"/>
      <c r="B145" s="87"/>
      <c r="C145" s="18" t="s">
        <v>3</v>
      </c>
      <c r="D145" s="42"/>
    </row>
    <row r="146" spans="1:4" ht="12.75">
      <c r="A146" s="84"/>
      <c r="B146" s="87"/>
      <c r="C146" s="18" t="s">
        <v>4</v>
      </c>
      <c r="D146" s="42"/>
    </row>
    <row r="147" spans="1:4" ht="12.75">
      <c r="A147" s="84"/>
      <c r="B147" s="87"/>
      <c r="C147" s="95" t="s">
        <v>5</v>
      </c>
      <c r="D147" s="91"/>
    </row>
    <row r="148" spans="1:4" ht="12.75">
      <c r="A148" s="84"/>
      <c r="B148" s="87"/>
      <c r="C148" s="95"/>
      <c r="D148" s="92"/>
    </row>
    <row r="149" spans="1:4" ht="25.5">
      <c r="A149" s="84"/>
      <c r="B149" s="87"/>
      <c r="C149" s="20" t="s">
        <v>11</v>
      </c>
      <c r="D149" s="42"/>
    </row>
    <row r="150" spans="1:4" ht="12.75">
      <c r="A150" s="84"/>
      <c r="B150" s="87"/>
      <c r="C150" s="18" t="s">
        <v>6</v>
      </c>
      <c r="D150" s="42"/>
    </row>
    <row r="151" spans="1:4" ht="12.75">
      <c r="A151" s="85"/>
      <c r="B151" s="88"/>
      <c r="C151" s="21" t="s">
        <v>7</v>
      </c>
      <c r="D151" s="42">
        <f>150000+300000</f>
        <v>450000</v>
      </c>
    </row>
    <row r="152" spans="1:4" ht="12.75">
      <c r="A152" s="83"/>
      <c r="B152" s="86" t="s">
        <v>155</v>
      </c>
      <c r="C152" s="48" t="s">
        <v>8</v>
      </c>
      <c r="D152" s="44">
        <f>SUM(D153,D161)</f>
        <v>10000000</v>
      </c>
    </row>
    <row r="153" spans="1:4" ht="12.75">
      <c r="A153" s="84"/>
      <c r="B153" s="87"/>
      <c r="C153" s="17" t="s">
        <v>1</v>
      </c>
      <c r="D153" s="42">
        <f>SUM(D155:D160)</f>
        <v>0</v>
      </c>
    </row>
    <row r="154" spans="1:4" ht="12.75">
      <c r="A154" s="84"/>
      <c r="B154" s="87"/>
      <c r="C154" s="17" t="s">
        <v>2</v>
      </c>
      <c r="D154" s="42"/>
    </row>
    <row r="155" spans="1:4" ht="12.75">
      <c r="A155" s="84"/>
      <c r="B155" s="87"/>
      <c r="C155" s="18" t="s">
        <v>3</v>
      </c>
      <c r="D155" s="42"/>
    </row>
    <row r="156" spans="1:4" ht="12.75">
      <c r="A156" s="84"/>
      <c r="B156" s="87"/>
      <c r="C156" s="18" t="s">
        <v>4</v>
      </c>
      <c r="D156" s="42"/>
    </row>
    <row r="157" spans="1:4" ht="12.75">
      <c r="A157" s="84"/>
      <c r="B157" s="87"/>
      <c r="C157" s="95" t="s">
        <v>5</v>
      </c>
      <c r="D157" s="91"/>
    </row>
    <row r="158" spans="1:4" ht="12.75">
      <c r="A158" s="84"/>
      <c r="B158" s="87"/>
      <c r="C158" s="95"/>
      <c r="D158" s="92"/>
    </row>
    <row r="159" spans="1:4" ht="25.5">
      <c r="A159" s="84"/>
      <c r="B159" s="87"/>
      <c r="C159" s="20" t="s">
        <v>11</v>
      </c>
      <c r="D159" s="42"/>
    </row>
    <row r="160" spans="1:4" ht="12.75">
      <c r="A160" s="84"/>
      <c r="B160" s="87"/>
      <c r="C160" s="18" t="s">
        <v>6</v>
      </c>
      <c r="D160" s="42">
        <f>40000-40000</f>
        <v>0</v>
      </c>
    </row>
    <row r="161" spans="1:4" ht="12.75">
      <c r="A161" s="85"/>
      <c r="B161" s="88"/>
      <c r="C161" s="21" t="s">
        <v>7</v>
      </c>
      <c r="D161" s="42">
        <v>10000000</v>
      </c>
    </row>
    <row r="162" spans="1:4" ht="12.75" customHeight="1">
      <c r="A162" s="4" t="s">
        <v>30</v>
      </c>
      <c r="B162" s="5"/>
      <c r="C162" s="25" t="s">
        <v>91</v>
      </c>
      <c r="D162" s="50">
        <f>SUM(,D163)</f>
        <v>466000</v>
      </c>
    </row>
    <row r="163" spans="1:4" ht="12.75">
      <c r="A163" s="122"/>
      <c r="B163" s="94" t="s">
        <v>31</v>
      </c>
      <c r="C163" s="22" t="s">
        <v>15</v>
      </c>
      <c r="D163" s="44">
        <f>SUM(D164,D172)</f>
        <v>466000</v>
      </c>
    </row>
    <row r="164" spans="1:4" ht="12.75" customHeight="1">
      <c r="A164" s="122"/>
      <c r="B164" s="94"/>
      <c r="C164" s="17" t="s">
        <v>1</v>
      </c>
      <c r="D164" s="42">
        <f>SUM(D166:D171)</f>
        <v>466000</v>
      </c>
    </row>
    <row r="165" spans="1:4" ht="12.75">
      <c r="A165" s="122"/>
      <c r="B165" s="94"/>
      <c r="C165" s="17" t="s">
        <v>2</v>
      </c>
      <c r="D165" s="42"/>
    </row>
    <row r="166" spans="1:4" ht="12.75">
      <c r="A166" s="122"/>
      <c r="B166" s="94"/>
      <c r="C166" s="18" t="s">
        <v>3</v>
      </c>
      <c r="D166" s="42">
        <f>3000-3000</f>
        <v>0</v>
      </c>
    </row>
    <row r="167" spans="1:4" ht="12.75">
      <c r="A167" s="122"/>
      <c r="B167" s="94"/>
      <c r="C167" s="18" t="s">
        <v>4</v>
      </c>
      <c r="D167" s="42">
        <f>150000+246000</f>
        <v>396000</v>
      </c>
    </row>
    <row r="168" spans="1:4" ht="12.75">
      <c r="A168" s="122"/>
      <c r="B168" s="94"/>
      <c r="C168" s="95" t="s">
        <v>5</v>
      </c>
      <c r="D168" s="91"/>
    </row>
    <row r="169" spans="1:4" ht="12.75">
      <c r="A169" s="122"/>
      <c r="B169" s="94"/>
      <c r="C169" s="95"/>
      <c r="D169" s="92"/>
    </row>
    <row r="170" spans="1:4" ht="25.5">
      <c r="A170" s="122"/>
      <c r="B170" s="94"/>
      <c r="C170" s="20" t="s">
        <v>11</v>
      </c>
      <c r="D170" s="42"/>
    </row>
    <row r="171" spans="1:4" ht="12.75">
      <c r="A171" s="122"/>
      <c r="B171" s="94"/>
      <c r="C171" s="18" t="s">
        <v>6</v>
      </c>
      <c r="D171" s="42">
        <f>313000-243000</f>
        <v>70000</v>
      </c>
    </row>
    <row r="172" spans="1:4" ht="12.75">
      <c r="A172" s="122"/>
      <c r="B172" s="94"/>
      <c r="C172" s="21" t="s">
        <v>7</v>
      </c>
      <c r="D172" s="42"/>
    </row>
    <row r="173" spans="1:4" ht="12.75">
      <c r="A173" s="4" t="s">
        <v>78</v>
      </c>
      <c r="B173" s="5"/>
      <c r="C173" s="25" t="s">
        <v>79</v>
      </c>
      <c r="D173" s="50">
        <f>SUM(D174)</f>
        <v>6821000</v>
      </c>
    </row>
    <row r="174" spans="1:4" s="16" customFormat="1" ht="12.75" customHeight="1">
      <c r="A174" s="83"/>
      <c r="B174" s="126" t="s">
        <v>80</v>
      </c>
      <c r="C174" s="22" t="s">
        <v>81</v>
      </c>
      <c r="D174" s="44">
        <f>SUM(D175,D183)</f>
        <v>6821000</v>
      </c>
    </row>
    <row r="175" spans="1:4" s="16" customFormat="1" ht="12.75">
      <c r="A175" s="84"/>
      <c r="B175" s="127"/>
      <c r="C175" s="17" t="s">
        <v>1</v>
      </c>
      <c r="D175" s="43">
        <f>SUM(D177:D182)</f>
        <v>1821000</v>
      </c>
    </row>
    <row r="176" spans="1:4" s="16" customFormat="1" ht="12.75">
      <c r="A176" s="84"/>
      <c r="B176" s="127"/>
      <c r="C176" s="17" t="s">
        <v>2</v>
      </c>
      <c r="D176" s="43"/>
    </row>
    <row r="177" spans="1:4" s="16" customFormat="1" ht="12.75">
      <c r="A177" s="84"/>
      <c r="B177" s="127"/>
      <c r="C177" s="18" t="s">
        <v>3</v>
      </c>
      <c r="D177" s="43"/>
    </row>
    <row r="178" spans="1:4" s="16" customFormat="1" ht="12.75">
      <c r="A178" s="84"/>
      <c r="B178" s="127"/>
      <c r="C178" s="18" t="s">
        <v>4</v>
      </c>
      <c r="D178" s="43"/>
    </row>
    <row r="179" spans="1:4" s="16" customFormat="1" ht="12.75">
      <c r="A179" s="84"/>
      <c r="B179" s="127"/>
      <c r="C179" s="89" t="s">
        <v>5</v>
      </c>
      <c r="D179" s="103"/>
    </row>
    <row r="180" spans="1:4" s="16" customFormat="1" ht="12.75">
      <c r="A180" s="84"/>
      <c r="B180" s="127"/>
      <c r="C180" s="90"/>
      <c r="D180" s="104"/>
    </row>
    <row r="181" spans="1:4" s="16" customFormat="1" ht="25.5">
      <c r="A181" s="84"/>
      <c r="B181" s="127"/>
      <c r="C181" s="20" t="s">
        <v>11</v>
      </c>
      <c r="D181" s="43"/>
    </row>
    <row r="182" spans="1:4" s="16" customFormat="1" ht="12.75">
      <c r="A182" s="84"/>
      <c r="B182" s="127"/>
      <c r="C182" s="18" t="s">
        <v>6</v>
      </c>
      <c r="D182" s="43">
        <f>1411000+410000</f>
        <v>1821000</v>
      </c>
    </row>
    <row r="183" spans="1:4" s="16" customFormat="1" ht="12.75">
      <c r="A183" s="85"/>
      <c r="B183" s="128"/>
      <c r="C183" s="21" t="s">
        <v>7</v>
      </c>
      <c r="D183" s="43">
        <v>5000000</v>
      </c>
    </row>
    <row r="184" spans="1:4" ht="12.75" customHeight="1">
      <c r="A184" s="4" t="s">
        <v>32</v>
      </c>
      <c r="B184" s="5"/>
      <c r="C184" s="25" t="s">
        <v>33</v>
      </c>
      <c r="D184" s="50">
        <f>SUM(D185,D205+D195)</f>
        <v>3344142</v>
      </c>
    </row>
    <row r="185" spans="1:4" ht="12.75">
      <c r="A185" s="96"/>
      <c r="B185" s="86" t="s">
        <v>34</v>
      </c>
      <c r="C185" s="22" t="s">
        <v>10</v>
      </c>
      <c r="D185" s="44">
        <f>SUM(D186,D194)</f>
        <v>2950000</v>
      </c>
    </row>
    <row r="186" spans="1:4" ht="12.75">
      <c r="A186" s="102"/>
      <c r="B186" s="87"/>
      <c r="C186" s="17" t="s">
        <v>1</v>
      </c>
      <c r="D186" s="42">
        <f>SUM(D188:D193)</f>
        <v>2910000</v>
      </c>
    </row>
    <row r="187" spans="1:4" ht="12.75">
      <c r="A187" s="102"/>
      <c r="B187" s="87"/>
      <c r="C187" s="17" t="s">
        <v>2</v>
      </c>
      <c r="D187" s="42"/>
    </row>
    <row r="188" spans="1:4" ht="12.75">
      <c r="A188" s="102"/>
      <c r="B188" s="87"/>
      <c r="C188" s="18" t="s">
        <v>3</v>
      </c>
      <c r="D188" s="42">
        <v>2512000</v>
      </c>
    </row>
    <row r="189" spans="1:4" ht="12.75">
      <c r="A189" s="102"/>
      <c r="B189" s="87"/>
      <c r="C189" s="18" t="s">
        <v>4</v>
      </c>
      <c r="D189" s="42"/>
    </row>
    <row r="190" spans="1:4" ht="12.75" customHeight="1">
      <c r="A190" s="102"/>
      <c r="B190" s="87"/>
      <c r="C190" s="89" t="s">
        <v>5</v>
      </c>
      <c r="D190" s="91"/>
    </row>
    <row r="191" spans="1:4" ht="12.75">
      <c r="A191" s="102"/>
      <c r="B191" s="87"/>
      <c r="C191" s="90"/>
      <c r="D191" s="92"/>
    </row>
    <row r="192" spans="1:4" ht="25.5">
      <c r="A192" s="102"/>
      <c r="B192" s="87"/>
      <c r="C192" s="20" t="s">
        <v>11</v>
      </c>
      <c r="D192" s="42"/>
    </row>
    <row r="193" spans="1:4" ht="12.75">
      <c r="A193" s="102"/>
      <c r="B193" s="87"/>
      <c r="C193" s="18" t="s">
        <v>6</v>
      </c>
      <c r="D193" s="42">
        <v>398000</v>
      </c>
    </row>
    <row r="194" spans="1:4" ht="12.75">
      <c r="A194" s="80"/>
      <c r="B194" s="88"/>
      <c r="C194" s="21" t="s">
        <v>7</v>
      </c>
      <c r="D194" s="42">
        <v>40000</v>
      </c>
    </row>
    <row r="195" spans="1:4" ht="12.75" customHeight="1">
      <c r="A195" s="96"/>
      <c r="B195" s="86" t="s">
        <v>161</v>
      </c>
      <c r="C195" s="22" t="s">
        <v>162</v>
      </c>
      <c r="D195" s="44">
        <f>SUM(D196,D204)</f>
        <v>3000</v>
      </c>
    </row>
    <row r="196" spans="1:4" ht="12.75">
      <c r="A196" s="102"/>
      <c r="B196" s="87"/>
      <c r="C196" s="17" t="s">
        <v>125</v>
      </c>
      <c r="D196" s="42">
        <f>SUM(D198:D203)</f>
        <v>3000</v>
      </c>
    </row>
    <row r="197" spans="1:4" ht="12.75">
      <c r="A197" s="102"/>
      <c r="B197" s="87"/>
      <c r="C197" s="17" t="s">
        <v>2</v>
      </c>
      <c r="D197" s="42"/>
    </row>
    <row r="198" spans="1:4" ht="12.75">
      <c r="A198" s="102"/>
      <c r="B198" s="87"/>
      <c r="C198" s="18" t="s">
        <v>92</v>
      </c>
      <c r="D198" s="42"/>
    </row>
    <row r="199" spans="1:4" ht="12.75">
      <c r="A199" s="102"/>
      <c r="B199" s="87"/>
      <c r="C199" s="18" t="s">
        <v>4</v>
      </c>
      <c r="D199" s="42"/>
    </row>
    <row r="200" spans="1:4" ht="12.75">
      <c r="A200" s="102"/>
      <c r="B200" s="87"/>
      <c r="C200" s="89" t="s">
        <v>5</v>
      </c>
      <c r="D200" s="91"/>
    </row>
    <row r="201" spans="1:4" ht="12.75">
      <c r="A201" s="102"/>
      <c r="B201" s="87"/>
      <c r="C201" s="90"/>
      <c r="D201" s="92"/>
    </row>
    <row r="202" spans="1:4" ht="25.5">
      <c r="A202" s="102"/>
      <c r="B202" s="87"/>
      <c r="C202" s="20" t="s">
        <v>11</v>
      </c>
      <c r="D202" s="42"/>
    </row>
    <row r="203" spans="1:4" ht="12.75">
      <c r="A203" s="102"/>
      <c r="B203" s="87"/>
      <c r="C203" s="20" t="s">
        <v>20</v>
      </c>
      <c r="D203" s="42">
        <v>3000</v>
      </c>
    </row>
    <row r="204" spans="1:4" ht="12.75">
      <c r="A204" s="80"/>
      <c r="B204" s="88"/>
      <c r="C204" s="21" t="s">
        <v>7</v>
      </c>
      <c r="D204" s="42"/>
    </row>
    <row r="205" spans="1:4" ht="12.75" customHeight="1">
      <c r="A205" s="96"/>
      <c r="B205" s="86" t="s">
        <v>35</v>
      </c>
      <c r="C205" s="22" t="s">
        <v>36</v>
      </c>
      <c r="D205" s="44">
        <f>SUM(D206,D214)</f>
        <v>391142</v>
      </c>
    </row>
    <row r="206" spans="1:4" ht="12.75">
      <c r="A206" s="102"/>
      <c r="B206" s="87"/>
      <c r="C206" s="17" t="s">
        <v>125</v>
      </c>
      <c r="D206" s="42">
        <f>SUM(D208:D213)</f>
        <v>391142</v>
      </c>
    </row>
    <row r="207" spans="1:4" ht="12.75">
      <c r="A207" s="102"/>
      <c r="B207" s="87"/>
      <c r="C207" s="17" t="s">
        <v>2</v>
      </c>
      <c r="D207" s="42"/>
    </row>
    <row r="208" spans="1:4" ht="12.75">
      <c r="A208" s="102"/>
      <c r="B208" s="87"/>
      <c r="C208" s="18" t="s">
        <v>92</v>
      </c>
      <c r="D208" s="42">
        <v>316017</v>
      </c>
    </row>
    <row r="209" spans="1:4" ht="12.75">
      <c r="A209" s="102"/>
      <c r="B209" s="87"/>
      <c r="C209" s="18" t="s">
        <v>4</v>
      </c>
      <c r="D209" s="42"/>
    </row>
    <row r="210" spans="1:4" ht="12.75">
      <c r="A210" s="102"/>
      <c r="B210" s="87"/>
      <c r="C210" s="89" t="s">
        <v>5</v>
      </c>
      <c r="D210" s="91"/>
    </row>
    <row r="211" spans="1:4" ht="12.75">
      <c r="A211" s="102"/>
      <c r="B211" s="87"/>
      <c r="C211" s="90"/>
      <c r="D211" s="92"/>
    </row>
    <row r="212" spans="1:4" ht="25.5">
      <c r="A212" s="102"/>
      <c r="B212" s="87"/>
      <c r="C212" s="20" t="s">
        <v>11</v>
      </c>
      <c r="D212" s="42"/>
    </row>
    <row r="213" spans="1:4" ht="12.75">
      <c r="A213" s="102"/>
      <c r="B213" s="87"/>
      <c r="C213" s="20" t="s">
        <v>20</v>
      </c>
      <c r="D213" s="42">
        <v>75125</v>
      </c>
    </row>
    <row r="214" spans="1:4" ht="12.75">
      <c r="A214" s="80"/>
      <c r="B214" s="88"/>
      <c r="C214" s="21" t="s">
        <v>7</v>
      </c>
      <c r="D214" s="42"/>
    </row>
    <row r="215" spans="1:4" ht="12.75" customHeight="1">
      <c r="A215" s="65" t="s">
        <v>141</v>
      </c>
      <c r="B215" s="37"/>
      <c r="C215" s="70" t="s">
        <v>143</v>
      </c>
      <c r="D215" s="50">
        <f>SUM(D216)</f>
        <v>8144200</v>
      </c>
    </row>
    <row r="216" spans="1:4" ht="12.75" customHeight="1">
      <c r="A216" s="96"/>
      <c r="B216" s="86" t="s">
        <v>142</v>
      </c>
      <c r="C216" s="22" t="s">
        <v>8</v>
      </c>
      <c r="D216" s="44">
        <f>SUM(D217,D225)</f>
        <v>8144200</v>
      </c>
    </row>
    <row r="217" spans="1:4" ht="12.75">
      <c r="A217" s="102"/>
      <c r="B217" s="87"/>
      <c r="C217" s="17" t="s">
        <v>1</v>
      </c>
      <c r="D217" s="42">
        <f>SUM(D219:D224)</f>
        <v>8144200</v>
      </c>
    </row>
    <row r="218" spans="1:4" ht="12.75">
      <c r="A218" s="102"/>
      <c r="B218" s="87"/>
      <c r="C218" s="17" t="s">
        <v>2</v>
      </c>
      <c r="D218" s="42"/>
    </row>
    <row r="219" spans="1:4" ht="12.75">
      <c r="A219" s="102"/>
      <c r="B219" s="87"/>
      <c r="C219" s="18" t="s">
        <v>3</v>
      </c>
      <c r="D219" s="42"/>
    </row>
    <row r="220" spans="1:4" ht="12.75">
      <c r="A220" s="102"/>
      <c r="B220" s="87"/>
      <c r="C220" s="18" t="s">
        <v>4</v>
      </c>
      <c r="D220" s="42">
        <v>8144200</v>
      </c>
    </row>
    <row r="221" spans="1:4" ht="12.75">
      <c r="A221" s="102"/>
      <c r="B221" s="87"/>
      <c r="C221" s="89" t="s">
        <v>5</v>
      </c>
      <c r="D221" s="91"/>
    </row>
    <row r="222" spans="1:4" ht="12.75">
      <c r="A222" s="102"/>
      <c r="B222" s="87"/>
      <c r="C222" s="90"/>
      <c r="D222" s="92"/>
    </row>
    <row r="223" spans="1:4" ht="25.5">
      <c r="A223" s="102"/>
      <c r="B223" s="87"/>
      <c r="C223" s="20" t="s">
        <v>11</v>
      </c>
      <c r="D223" s="42"/>
    </row>
    <row r="224" spans="1:4" ht="12.75">
      <c r="A224" s="102"/>
      <c r="B224" s="87"/>
      <c r="C224" s="20" t="s">
        <v>20</v>
      </c>
      <c r="D224" s="42"/>
    </row>
    <row r="225" spans="1:4" ht="12.75">
      <c r="A225" s="80"/>
      <c r="B225" s="88"/>
      <c r="C225" s="21" t="s">
        <v>7</v>
      </c>
      <c r="D225" s="42"/>
    </row>
    <row r="226" spans="1:4" ht="12.75" customHeight="1">
      <c r="A226" s="4" t="s">
        <v>37</v>
      </c>
      <c r="B226" s="5"/>
      <c r="C226" s="25" t="s">
        <v>38</v>
      </c>
      <c r="D226" s="50">
        <f>SUM(D237,D247,D267+D227+D257)</f>
        <v>26442820</v>
      </c>
    </row>
    <row r="227" spans="1:4" ht="12.75">
      <c r="A227" s="99"/>
      <c r="B227" s="86" t="s">
        <v>163</v>
      </c>
      <c r="C227" s="22" t="s">
        <v>164</v>
      </c>
      <c r="D227" s="44">
        <f>SUM(D228,D236)</f>
        <v>1181000</v>
      </c>
    </row>
    <row r="228" spans="1:4" ht="12.75">
      <c r="A228" s="100"/>
      <c r="B228" s="87"/>
      <c r="C228" s="17" t="s">
        <v>1</v>
      </c>
      <c r="D228" s="42">
        <f>SUM(D230:D235)</f>
        <v>1181000</v>
      </c>
    </row>
    <row r="229" spans="1:4" ht="12.75">
      <c r="A229" s="100"/>
      <c r="B229" s="87"/>
      <c r="C229" s="17" t="s">
        <v>2</v>
      </c>
      <c r="D229" s="42"/>
    </row>
    <row r="230" spans="1:4" ht="12.75">
      <c r="A230" s="100"/>
      <c r="B230" s="87"/>
      <c r="C230" s="18" t="s">
        <v>3</v>
      </c>
      <c r="D230" s="42">
        <v>1012439</v>
      </c>
    </row>
    <row r="231" spans="1:4" ht="12.75">
      <c r="A231" s="100"/>
      <c r="B231" s="87"/>
      <c r="C231" s="18" t="s">
        <v>4</v>
      </c>
      <c r="D231" s="42"/>
    </row>
    <row r="232" spans="1:4" ht="12.75">
      <c r="A232" s="100"/>
      <c r="B232" s="87"/>
      <c r="C232" s="95" t="s">
        <v>5</v>
      </c>
      <c r="D232" s="91"/>
    </row>
    <row r="233" spans="1:4" ht="12.75">
      <c r="A233" s="100"/>
      <c r="B233" s="87"/>
      <c r="C233" s="95"/>
      <c r="D233" s="92"/>
    </row>
    <row r="234" spans="1:4" ht="25.5">
      <c r="A234" s="100"/>
      <c r="B234" s="87"/>
      <c r="C234" s="20" t="s">
        <v>11</v>
      </c>
      <c r="D234" s="42"/>
    </row>
    <row r="235" spans="1:4" ht="12.75">
      <c r="A235" s="100"/>
      <c r="B235" s="87"/>
      <c r="C235" s="18" t="s">
        <v>6</v>
      </c>
      <c r="D235" s="42">
        <v>168561</v>
      </c>
    </row>
    <row r="236" spans="1:4" ht="12.75">
      <c r="A236" s="101"/>
      <c r="B236" s="88"/>
      <c r="C236" s="21" t="s">
        <v>7</v>
      </c>
      <c r="D236" s="42"/>
    </row>
    <row r="237" spans="1:4" ht="12.75">
      <c r="A237" s="99"/>
      <c r="B237" s="86" t="s">
        <v>39</v>
      </c>
      <c r="C237" s="22" t="s">
        <v>93</v>
      </c>
      <c r="D237" s="44">
        <f>SUM(D238,D246)</f>
        <v>950000</v>
      </c>
    </row>
    <row r="238" spans="1:4" ht="12.75">
      <c r="A238" s="100"/>
      <c r="B238" s="87"/>
      <c r="C238" s="17" t="s">
        <v>1</v>
      </c>
      <c r="D238" s="42">
        <f>SUM(D240:D245)</f>
        <v>950000</v>
      </c>
    </row>
    <row r="239" spans="1:4" ht="12.75">
      <c r="A239" s="100"/>
      <c r="B239" s="87"/>
      <c r="C239" s="17" t="s">
        <v>2</v>
      </c>
      <c r="D239" s="42"/>
    </row>
    <row r="240" spans="1:4" ht="12.75">
      <c r="A240" s="100"/>
      <c r="B240" s="87"/>
      <c r="C240" s="18" t="s">
        <v>3</v>
      </c>
      <c r="D240" s="42"/>
    </row>
    <row r="241" spans="1:4" ht="12.75">
      <c r="A241" s="100"/>
      <c r="B241" s="87"/>
      <c r="C241" s="18" t="s">
        <v>4</v>
      </c>
      <c r="D241" s="42"/>
    </row>
    <row r="242" spans="1:4" ht="12.75">
      <c r="A242" s="100"/>
      <c r="B242" s="87"/>
      <c r="C242" s="95" t="s">
        <v>5</v>
      </c>
      <c r="D242" s="91"/>
    </row>
    <row r="243" spans="1:4" ht="12.75">
      <c r="A243" s="100"/>
      <c r="B243" s="87"/>
      <c r="C243" s="95"/>
      <c r="D243" s="92"/>
    </row>
    <row r="244" spans="1:4" ht="25.5">
      <c r="A244" s="100"/>
      <c r="B244" s="87"/>
      <c r="C244" s="20" t="s">
        <v>11</v>
      </c>
      <c r="D244" s="42"/>
    </row>
    <row r="245" spans="1:4" ht="12.75">
      <c r="A245" s="100"/>
      <c r="B245" s="87"/>
      <c r="C245" s="18" t="s">
        <v>6</v>
      </c>
      <c r="D245" s="42">
        <v>950000</v>
      </c>
    </row>
    <row r="246" spans="1:4" ht="12.75">
      <c r="A246" s="101"/>
      <c r="B246" s="88"/>
      <c r="C246" s="21" t="s">
        <v>7</v>
      </c>
      <c r="D246" s="42"/>
    </row>
    <row r="247" spans="1:4" ht="12.75" customHeight="1">
      <c r="A247" s="122"/>
      <c r="B247" s="94" t="s">
        <v>40</v>
      </c>
      <c r="C247" s="22" t="s">
        <v>19</v>
      </c>
      <c r="D247" s="44">
        <f>SUM(D248,D256)</f>
        <v>18093847</v>
      </c>
    </row>
    <row r="248" spans="1:4" ht="12.75">
      <c r="A248" s="122"/>
      <c r="B248" s="94"/>
      <c r="C248" s="17" t="s">
        <v>1</v>
      </c>
      <c r="D248" s="42">
        <f>SUM(D250:D255)</f>
        <v>17743847</v>
      </c>
    </row>
    <row r="249" spans="1:4" ht="12.75">
      <c r="A249" s="122"/>
      <c r="B249" s="94"/>
      <c r="C249" s="17" t="s">
        <v>2</v>
      </c>
      <c r="D249" s="42"/>
    </row>
    <row r="250" spans="1:4" ht="12.75">
      <c r="A250" s="122"/>
      <c r="B250" s="94"/>
      <c r="C250" s="18" t="s">
        <v>3</v>
      </c>
      <c r="D250" s="42">
        <v>13935776</v>
      </c>
    </row>
    <row r="251" spans="1:4" ht="12.75">
      <c r="A251" s="122"/>
      <c r="B251" s="94"/>
      <c r="C251" s="18" t="s">
        <v>4</v>
      </c>
      <c r="D251" s="42"/>
    </row>
    <row r="252" spans="1:4" ht="12.75">
      <c r="A252" s="122"/>
      <c r="B252" s="94"/>
      <c r="C252" s="95" t="s">
        <v>5</v>
      </c>
      <c r="D252" s="91"/>
    </row>
    <row r="253" spans="1:4" ht="12.75">
      <c r="A253" s="122"/>
      <c r="B253" s="94"/>
      <c r="C253" s="95"/>
      <c r="D253" s="92"/>
    </row>
    <row r="254" spans="1:4" ht="25.5">
      <c r="A254" s="122"/>
      <c r="B254" s="94"/>
      <c r="C254" s="20" t="s">
        <v>11</v>
      </c>
      <c r="D254" s="42"/>
    </row>
    <row r="255" spans="1:4" ht="12.75">
      <c r="A255" s="122"/>
      <c r="B255" s="94"/>
      <c r="C255" s="18" t="s">
        <v>6</v>
      </c>
      <c r="D255" s="42">
        <f>3119189+488882+200000</f>
        <v>3808071</v>
      </c>
    </row>
    <row r="256" spans="1:4" ht="12.75">
      <c r="A256" s="122"/>
      <c r="B256" s="94"/>
      <c r="C256" s="21" t="s">
        <v>7</v>
      </c>
      <c r="D256" s="42">
        <v>350000</v>
      </c>
    </row>
    <row r="257" spans="1:4" ht="12.75">
      <c r="A257" s="129"/>
      <c r="B257" s="131" t="s">
        <v>172</v>
      </c>
      <c r="C257" s="60" t="s">
        <v>173</v>
      </c>
      <c r="D257" s="44">
        <f>SUM(D258,D266)</f>
        <v>2265184</v>
      </c>
    </row>
    <row r="258" spans="1:4" ht="12.75">
      <c r="A258" s="130"/>
      <c r="B258" s="131"/>
      <c r="C258" s="17" t="s">
        <v>1</v>
      </c>
      <c r="D258" s="43">
        <f>SUM(D260:D265)</f>
        <v>2265184</v>
      </c>
    </row>
    <row r="259" spans="1:4" ht="12.75">
      <c r="A259" s="130"/>
      <c r="B259" s="131"/>
      <c r="C259" s="17" t="s">
        <v>2</v>
      </c>
      <c r="D259" s="43"/>
    </row>
    <row r="260" spans="1:4" ht="12.75">
      <c r="A260" s="130"/>
      <c r="B260" s="131"/>
      <c r="C260" s="18" t="s">
        <v>3</v>
      </c>
      <c r="D260" s="43"/>
    </row>
    <row r="261" spans="1:4" ht="12.75">
      <c r="A261" s="130"/>
      <c r="B261" s="131"/>
      <c r="C261" s="18" t="s">
        <v>4</v>
      </c>
      <c r="D261" s="43"/>
    </row>
    <row r="262" spans="1:4" ht="12.75">
      <c r="A262" s="130"/>
      <c r="B262" s="131"/>
      <c r="C262" s="95" t="s">
        <v>5</v>
      </c>
      <c r="D262" s="103"/>
    </row>
    <row r="263" spans="1:4" ht="12.75">
      <c r="A263" s="130"/>
      <c r="B263" s="131"/>
      <c r="C263" s="95"/>
      <c r="D263" s="104"/>
    </row>
    <row r="264" spans="1:4" ht="25.5">
      <c r="A264" s="130"/>
      <c r="B264" s="131"/>
      <c r="C264" s="20" t="s">
        <v>11</v>
      </c>
      <c r="D264" s="43"/>
    </row>
    <row r="265" spans="1:4" ht="12.75">
      <c r="A265" s="130"/>
      <c r="B265" s="131"/>
      <c r="C265" s="18" t="s">
        <v>6</v>
      </c>
      <c r="D265" s="43">
        <v>2265184</v>
      </c>
    </row>
    <row r="266" spans="1:4" ht="12.75">
      <c r="A266" s="130"/>
      <c r="B266" s="131"/>
      <c r="C266" s="21" t="s">
        <v>7</v>
      </c>
      <c r="D266" s="43"/>
    </row>
    <row r="267" spans="1:4" ht="12.75">
      <c r="A267" s="129"/>
      <c r="B267" s="131" t="s">
        <v>76</v>
      </c>
      <c r="C267" s="60" t="s">
        <v>8</v>
      </c>
      <c r="D267" s="44">
        <f>SUM(D268,D276)</f>
        <v>3952789</v>
      </c>
    </row>
    <row r="268" spans="1:4" ht="12.75">
      <c r="A268" s="130"/>
      <c r="B268" s="131"/>
      <c r="C268" s="17" t="s">
        <v>1</v>
      </c>
      <c r="D268" s="43">
        <f>SUM(D270:D275)</f>
        <v>1007789</v>
      </c>
    </row>
    <row r="269" spans="1:4" ht="12.75">
      <c r="A269" s="130"/>
      <c r="B269" s="131"/>
      <c r="C269" s="17" t="s">
        <v>2</v>
      </c>
      <c r="D269" s="43"/>
    </row>
    <row r="270" spans="1:4" ht="12.75">
      <c r="A270" s="130"/>
      <c r="B270" s="131"/>
      <c r="C270" s="18" t="s">
        <v>3</v>
      </c>
      <c r="D270" s="43">
        <f>60000+22000</f>
        <v>82000</v>
      </c>
    </row>
    <row r="271" spans="1:4" ht="12.75">
      <c r="A271" s="130"/>
      <c r="B271" s="131"/>
      <c r="C271" s="18" t="s">
        <v>4</v>
      </c>
      <c r="D271" s="43"/>
    </row>
    <row r="272" spans="1:4" ht="12.75">
      <c r="A272" s="130"/>
      <c r="B272" s="131"/>
      <c r="C272" s="95" t="s">
        <v>5</v>
      </c>
      <c r="D272" s="103"/>
    </row>
    <row r="273" spans="1:4" ht="12.75">
      <c r="A273" s="130"/>
      <c r="B273" s="131"/>
      <c r="C273" s="95"/>
      <c r="D273" s="104"/>
    </row>
    <row r="274" spans="1:4" ht="25.5">
      <c r="A274" s="130"/>
      <c r="B274" s="131"/>
      <c r="C274" s="20" t="s">
        <v>11</v>
      </c>
      <c r="D274" s="43"/>
    </row>
    <row r="275" spans="1:4" ht="12.75">
      <c r="A275" s="130"/>
      <c r="B275" s="131"/>
      <c r="C275" s="18" t="s">
        <v>6</v>
      </c>
      <c r="D275" s="43">
        <f>3425973-2500184</f>
        <v>925789</v>
      </c>
    </row>
    <row r="276" spans="1:4" ht="12.75">
      <c r="A276" s="130"/>
      <c r="B276" s="131"/>
      <c r="C276" s="21" t="s">
        <v>7</v>
      </c>
      <c r="D276" s="43">
        <v>2945000</v>
      </c>
    </row>
    <row r="277" spans="1:4" s="14" customFormat="1" ht="12.75" customHeight="1">
      <c r="A277" s="35" t="s">
        <v>120</v>
      </c>
      <c r="B277" s="15"/>
      <c r="C277" s="27" t="s">
        <v>122</v>
      </c>
      <c r="D277" s="50">
        <f>SUM(D278)+D288</f>
        <v>6200000</v>
      </c>
    </row>
    <row r="278" spans="1:4" ht="27" customHeight="1">
      <c r="A278" s="99"/>
      <c r="B278" s="86" t="s">
        <v>121</v>
      </c>
      <c r="C278" s="66" t="s">
        <v>150</v>
      </c>
      <c r="D278" s="44">
        <f>SUM(D279,D287)</f>
        <v>3000000</v>
      </c>
    </row>
    <row r="279" spans="1:4" ht="12.75">
      <c r="A279" s="100"/>
      <c r="B279" s="87"/>
      <c r="C279" s="58" t="s">
        <v>111</v>
      </c>
      <c r="D279" s="43">
        <f>SUM(D280:D286)</f>
        <v>3000000</v>
      </c>
    </row>
    <row r="280" spans="1:4" ht="12.75">
      <c r="A280" s="100"/>
      <c r="B280" s="87"/>
      <c r="C280" s="17" t="s">
        <v>2</v>
      </c>
      <c r="D280" s="43"/>
    </row>
    <row r="281" spans="1:4" ht="12.75">
      <c r="A281" s="100"/>
      <c r="B281" s="87"/>
      <c r="C281" s="18" t="s">
        <v>3</v>
      </c>
      <c r="D281" s="43"/>
    </row>
    <row r="282" spans="1:4" ht="12.75">
      <c r="A282" s="100"/>
      <c r="B282" s="87"/>
      <c r="C282" s="18" t="s">
        <v>4</v>
      </c>
      <c r="D282" s="43"/>
    </row>
    <row r="283" spans="1:4" ht="12.75">
      <c r="A283" s="100"/>
      <c r="B283" s="87"/>
      <c r="C283" s="95" t="s">
        <v>5</v>
      </c>
      <c r="D283" s="105">
        <v>2975000</v>
      </c>
    </row>
    <row r="284" spans="1:4" ht="12.75">
      <c r="A284" s="100"/>
      <c r="B284" s="87"/>
      <c r="C284" s="95"/>
      <c r="D284" s="105"/>
    </row>
    <row r="285" spans="1:4" ht="25.5">
      <c r="A285" s="100"/>
      <c r="B285" s="87"/>
      <c r="C285" s="20" t="s">
        <v>11</v>
      </c>
      <c r="D285" s="43"/>
    </row>
    <row r="286" spans="1:4" ht="12.75">
      <c r="A286" s="100"/>
      <c r="B286" s="87"/>
      <c r="C286" s="18" t="s">
        <v>6</v>
      </c>
      <c r="D286" s="43">
        <v>25000</v>
      </c>
    </row>
    <row r="287" spans="1:4" ht="12.75">
      <c r="A287" s="101"/>
      <c r="B287" s="88"/>
      <c r="C287" s="21" t="s">
        <v>7</v>
      </c>
      <c r="D287" s="43"/>
    </row>
    <row r="288" spans="1:4" ht="25.5">
      <c r="A288" s="99"/>
      <c r="B288" s="86" t="s">
        <v>134</v>
      </c>
      <c r="C288" s="61" t="s">
        <v>151</v>
      </c>
      <c r="D288" s="44">
        <f>SUM(D289,D297)</f>
        <v>3200000</v>
      </c>
    </row>
    <row r="289" spans="1:4" ht="12.75">
      <c r="A289" s="100"/>
      <c r="B289" s="87"/>
      <c r="C289" s="58" t="s">
        <v>111</v>
      </c>
      <c r="D289" s="43">
        <f>SUM(D291:D296)</f>
        <v>3200000</v>
      </c>
    </row>
    <row r="290" spans="1:4" ht="12.75">
      <c r="A290" s="100"/>
      <c r="B290" s="87"/>
      <c r="C290" s="17" t="s">
        <v>2</v>
      </c>
      <c r="D290" s="43"/>
    </row>
    <row r="291" spans="1:4" ht="12.75">
      <c r="A291" s="100"/>
      <c r="B291" s="87"/>
      <c r="C291" s="18" t="s">
        <v>3</v>
      </c>
      <c r="D291" s="43"/>
    </row>
    <row r="292" spans="1:4" ht="12.75">
      <c r="A292" s="100"/>
      <c r="B292" s="87"/>
      <c r="C292" s="18" t="s">
        <v>4</v>
      </c>
      <c r="D292" s="43"/>
    </row>
    <row r="293" spans="1:4" ht="12.75">
      <c r="A293" s="100"/>
      <c r="B293" s="87"/>
      <c r="C293" s="95" t="s">
        <v>5</v>
      </c>
      <c r="D293" s="103"/>
    </row>
    <row r="294" spans="1:4" ht="12.75">
      <c r="A294" s="100"/>
      <c r="B294" s="87"/>
      <c r="C294" s="95"/>
      <c r="D294" s="104"/>
    </row>
    <row r="295" spans="1:4" ht="25.5">
      <c r="A295" s="100"/>
      <c r="B295" s="87"/>
      <c r="C295" s="20" t="s">
        <v>11</v>
      </c>
      <c r="D295" s="43">
        <f>4000000-800000</f>
        <v>3200000</v>
      </c>
    </row>
    <row r="296" spans="1:4" ht="12.75">
      <c r="A296" s="100"/>
      <c r="B296" s="87"/>
      <c r="C296" s="18" t="s">
        <v>6</v>
      </c>
      <c r="D296" s="43"/>
    </row>
    <row r="297" spans="1:4" ht="12.75">
      <c r="A297" s="101"/>
      <c r="B297" s="88"/>
      <c r="C297" s="21" t="s">
        <v>7</v>
      </c>
      <c r="D297" s="43"/>
    </row>
    <row r="298" spans="1:4" ht="12.75" customHeight="1">
      <c r="A298" s="4" t="s">
        <v>65</v>
      </c>
      <c r="B298" s="5"/>
      <c r="C298" s="25" t="s">
        <v>94</v>
      </c>
      <c r="D298" s="50">
        <f>SUM(D299)</f>
        <v>25018634</v>
      </c>
    </row>
    <row r="299" spans="1:4" ht="12.75">
      <c r="A299" s="99"/>
      <c r="B299" s="86" t="s">
        <v>104</v>
      </c>
      <c r="C299" s="22" t="s">
        <v>110</v>
      </c>
      <c r="D299" s="44">
        <f>SUM(D300,D308)</f>
        <v>25018634</v>
      </c>
    </row>
    <row r="300" spans="1:4" ht="12.75">
      <c r="A300" s="100"/>
      <c r="B300" s="87"/>
      <c r="C300" s="17" t="s">
        <v>111</v>
      </c>
      <c r="D300" s="42">
        <f>SUM(D302:D307)</f>
        <v>5360989</v>
      </c>
    </row>
    <row r="301" spans="1:4" ht="12.75">
      <c r="A301" s="100"/>
      <c r="B301" s="87"/>
      <c r="C301" s="17" t="s">
        <v>2</v>
      </c>
      <c r="D301" s="42"/>
    </row>
    <row r="302" spans="1:4" ht="12.75">
      <c r="A302" s="100"/>
      <c r="B302" s="87"/>
      <c r="C302" s="18" t="s">
        <v>3</v>
      </c>
      <c r="D302" s="42"/>
    </row>
    <row r="303" spans="1:4" ht="12.75">
      <c r="A303" s="100"/>
      <c r="B303" s="87"/>
      <c r="C303" s="18" t="s">
        <v>4</v>
      </c>
      <c r="D303" s="42"/>
    </row>
    <row r="304" spans="1:4" ht="12.75" customHeight="1">
      <c r="A304" s="100"/>
      <c r="B304" s="87"/>
      <c r="C304" s="95" t="s">
        <v>5</v>
      </c>
      <c r="D304" s="91"/>
    </row>
    <row r="305" spans="1:4" ht="10.5" customHeight="1">
      <c r="A305" s="100"/>
      <c r="B305" s="87"/>
      <c r="C305" s="95"/>
      <c r="D305" s="92"/>
    </row>
    <row r="306" spans="1:4" ht="27.75" customHeight="1">
      <c r="A306" s="100"/>
      <c r="B306" s="87"/>
      <c r="C306" s="20" t="s">
        <v>11</v>
      </c>
      <c r="D306" s="42"/>
    </row>
    <row r="307" spans="1:4" ht="227.25" customHeight="1">
      <c r="A307" s="100"/>
      <c r="B307" s="87"/>
      <c r="C307" s="67" t="s">
        <v>177</v>
      </c>
      <c r="D307" s="42">
        <f>5658989+500000-58000-500000-126000-114000</f>
        <v>5360989</v>
      </c>
    </row>
    <row r="308" spans="1:4" ht="154.5" customHeight="1">
      <c r="A308" s="101"/>
      <c r="B308" s="88"/>
      <c r="C308" s="69" t="s">
        <v>179</v>
      </c>
      <c r="D308" s="42">
        <f>8907645-800000-1600000+150000+6000000+7000000</f>
        <v>19657645</v>
      </c>
    </row>
    <row r="309" spans="1:4" ht="12.75">
      <c r="A309" s="11" t="s">
        <v>41</v>
      </c>
      <c r="B309" s="12"/>
      <c r="C309" s="28" t="s">
        <v>95</v>
      </c>
      <c r="D309" s="50">
        <f>SUM(D310,D320,D340,D350,D370)+D360+D330</f>
        <v>37211734</v>
      </c>
    </row>
    <row r="310" spans="1:4" ht="12.75">
      <c r="A310" s="121"/>
      <c r="B310" s="94" t="s">
        <v>66</v>
      </c>
      <c r="C310" s="22" t="s">
        <v>109</v>
      </c>
      <c r="D310" s="44">
        <f>SUM(D311,D319)</f>
        <v>2958977</v>
      </c>
    </row>
    <row r="311" spans="1:4" ht="12.75">
      <c r="A311" s="121"/>
      <c r="B311" s="94"/>
      <c r="C311" s="17" t="s">
        <v>1</v>
      </c>
      <c r="D311" s="42">
        <f>SUM(D313:D318)</f>
        <v>2958977</v>
      </c>
    </row>
    <row r="312" spans="1:4" ht="12.75">
      <c r="A312" s="121"/>
      <c r="B312" s="94"/>
      <c r="C312" s="17" t="s">
        <v>2</v>
      </c>
      <c r="D312" s="42"/>
    </row>
    <row r="313" spans="1:4" ht="12.75">
      <c r="A313" s="121"/>
      <c r="B313" s="94"/>
      <c r="C313" s="18" t="s">
        <v>3</v>
      </c>
      <c r="D313" s="42">
        <v>2573238</v>
      </c>
    </row>
    <row r="314" spans="1:4" ht="12.75">
      <c r="A314" s="121"/>
      <c r="B314" s="94"/>
      <c r="C314" s="18" t="s">
        <v>4</v>
      </c>
      <c r="D314" s="42"/>
    </row>
    <row r="315" spans="1:4" ht="12.75">
      <c r="A315" s="121"/>
      <c r="B315" s="94"/>
      <c r="C315" s="95" t="s">
        <v>5</v>
      </c>
      <c r="D315" s="91"/>
    </row>
    <row r="316" spans="1:4" ht="12.75">
      <c r="A316" s="121"/>
      <c r="B316" s="94"/>
      <c r="C316" s="95"/>
      <c r="D316" s="92"/>
    </row>
    <row r="317" spans="1:4" ht="25.5">
      <c r="A317" s="121"/>
      <c r="B317" s="94"/>
      <c r="C317" s="20" t="s">
        <v>11</v>
      </c>
      <c r="D317" s="42"/>
    </row>
    <row r="318" spans="1:4" ht="12.75">
      <c r="A318" s="121"/>
      <c r="B318" s="94"/>
      <c r="C318" s="18" t="s">
        <v>6</v>
      </c>
      <c r="D318" s="42">
        <v>385739</v>
      </c>
    </row>
    <row r="319" spans="1:4" ht="12.75">
      <c r="A319" s="121"/>
      <c r="B319" s="94"/>
      <c r="C319" s="21" t="s">
        <v>7</v>
      </c>
      <c r="D319" s="42"/>
    </row>
    <row r="320" spans="1:4" ht="12.75">
      <c r="A320" s="121"/>
      <c r="B320" s="94" t="s">
        <v>67</v>
      </c>
      <c r="C320" s="22" t="s">
        <v>68</v>
      </c>
      <c r="D320" s="44">
        <f>SUM(D321,D329)</f>
        <v>845081</v>
      </c>
    </row>
    <row r="321" spans="1:4" ht="12.75">
      <c r="A321" s="121"/>
      <c r="B321" s="94"/>
      <c r="C321" s="17" t="s">
        <v>1</v>
      </c>
      <c r="D321" s="42">
        <f>SUM(D323:D328)</f>
        <v>845081</v>
      </c>
    </row>
    <row r="322" spans="1:4" ht="12.75">
      <c r="A322" s="121"/>
      <c r="B322" s="94"/>
      <c r="C322" s="17" t="s">
        <v>2</v>
      </c>
      <c r="D322" s="42"/>
    </row>
    <row r="323" spans="1:4" ht="12.75">
      <c r="A323" s="121"/>
      <c r="B323" s="94"/>
      <c r="C323" s="18" t="s">
        <v>3</v>
      </c>
      <c r="D323" s="42">
        <v>781234</v>
      </c>
    </row>
    <row r="324" spans="1:4" ht="12.75">
      <c r="A324" s="121"/>
      <c r="B324" s="94"/>
      <c r="C324" s="18" t="s">
        <v>4</v>
      </c>
      <c r="D324" s="45"/>
    </row>
    <row r="325" spans="1:4" ht="12.75">
      <c r="A325" s="121"/>
      <c r="B325" s="94"/>
      <c r="C325" s="95" t="s">
        <v>5</v>
      </c>
      <c r="D325" s="91"/>
    </row>
    <row r="326" spans="1:4" ht="12.75">
      <c r="A326" s="121"/>
      <c r="B326" s="94"/>
      <c r="C326" s="95"/>
      <c r="D326" s="92"/>
    </row>
    <row r="327" spans="1:4" ht="25.5">
      <c r="A327" s="121"/>
      <c r="B327" s="94"/>
      <c r="C327" s="20" t="s">
        <v>11</v>
      </c>
      <c r="D327" s="42"/>
    </row>
    <row r="328" spans="1:4" ht="12.75">
      <c r="A328" s="121"/>
      <c r="B328" s="94"/>
      <c r="C328" s="18" t="s">
        <v>6</v>
      </c>
      <c r="D328" s="42">
        <v>63847</v>
      </c>
    </row>
    <row r="329" spans="1:4" ht="12.75">
      <c r="A329" s="121"/>
      <c r="B329" s="94"/>
      <c r="C329" s="21" t="s">
        <v>7</v>
      </c>
      <c r="D329" s="42"/>
    </row>
    <row r="330" spans="1:4" ht="12.75">
      <c r="A330" s="96"/>
      <c r="B330" s="86" t="s">
        <v>123</v>
      </c>
      <c r="C330" s="29" t="s">
        <v>131</v>
      </c>
      <c r="D330" s="44">
        <f>SUM(D331,D339)</f>
        <v>13472621</v>
      </c>
    </row>
    <row r="331" spans="1:4" ht="12.75">
      <c r="A331" s="102"/>
      <c r="B331" s="87"/>
      <c r="C331" s="17" t="s">
        <v>1</v>
      </c>
      <c r="D331" s="43">
        <f>SUM(D333:D338)</f>
        <v>13472621</v>
      </c>
    </row>
    <row r="332" spans="1:4" ht="12.75">
      <c r="A332" s="102"/>
      <c r="B332" s="87"/>
      <c r="C332" s="17" t="s">
        <v>2</v>
      </c>
      <c r="D332" s="42"/>
    </row>
    <row r="333" spans="1:4" ht="12.75">
      <c r="A333" s="102"/>
      <c r="B333" s="87"/>
      <c r="C333" s="18" t="s">
        <v>3</v>
      </c>
      <c r="D333" s="42">
        <v>11875566</v>
      </c>
    </row>
    <row r="334" spans="1:4" ht="12.75">
      <c r="A334" s="102"/>
      <c r="B334" s="87"/>
      <c r="C334" s="18" t="s">
        <v>4</v>
      </c>
      <c r="D334" s="42"/>
    </row>
    <row r="335" spans="1:4" ht="12.75">
      <c r="A335" s="102"/>
      <c r="B335" s="87"/>
      <c r="C335" s="95" t="s">
        <v>5</v>
      </c>
      <c r="D335" s="91"/>
    </row>
    <row r="336" spans="1:4" ht="12.75">
      <c r="A336" s="102"/>
      <c r="B336" s="87"/>
      <c r="C336" s="95"/>
      <c r="D336" s="92"/>
    </row>
    <row r="337" spans="1:4" ht="25.5">
      <c r="A337" s="102"/>
      <c r="B337" s="87"/>
      <c r="C337" s="20" t="s">
        <v>11</v>
      </c>
      <c r="D337" s="42"/>
    </row>
    <row r="338" spans="1:4" ht="12.75">
      <c r="A338" s="102"/>
      <c r="B338" s="87"/>
      <c r="C338" s="18" t="s">
        <v>6</v>
      </c>
      <c r="D338" s="42">
        <f>1457055+140000</f>
        <v>1597055</v>
      </c>
    </row>
    <row r="339" spans="1:4" ht="12.75">
      <c r="A339" s="80"/>
      <c r="B339" s="88"/>
      <c r="C339" s="21" t="s">
        <v>7</v>
      </c>
      <c r="D339" s="42"/>
    </row>
    <row r="340" spans="1:4" ht="12.75" customHeight="1">
      <c r="A340" s="121"/>
      <c r="B340" s="94" t="s">
        <v>69</v>
      </c>
      <c r="C340" s="23" t="s">
        <v>129</v>
      </c>
      <c r="D340" s="44">
        <f>SUM(D341,D349)</f>
        <v>9328359</v>
      </c>
    </row>
    <row r="341" spans="1:4" ht="12.75">
      <c r="A341" s="121"/>
      <c r="B341" s="94"/>
      <c r="C341" s="17" t="s">
        <v>1</v>
      </c>
      <c r="D341" s="42">
        <f>SUM(D343:D348)</f>
        <v>9328359</v>
      </c>
    </row>
    <row r="342" spans="1:4" ht="12.75">
      <c r="A342" s="121"/>
      <c r="B342" s="94"/>
      <c r="C342" s="17" t="s">
        <v>2</v>
      </c>
      <c r="D342" s="42"/>
    </row>
    <row r="343" spans="1:4" ht="12.75">
      <c r="A343" s="121"/>
      <c r="B343" s="94"/>
      <c r="C343" s="18" t="s">
        <v>3</v>
      </c>
      <c r="D343" s="42">
        <v>8515328</v>
      </c>
    </row>
    <row r="344" spans="1:4" ht="12.75">
      <c r="A344" s="121"/>
      <c r="B344" s="94"/>
      <c r="C344" s="18" t="s">
        <v>4</v>
      </c>
      <c r="D344" s="42"/>
    </row>
    <row r="345" spans="1:4" ht="12.75">
      <c r="A345" s="121"/>
      <c r="B345" s="94"/>
      <c r="C345" s="95" t="s">
        <v>5</v>
      </c>
      <c r="D345" s="91"/>
    </row>
    <row r="346" spans="1:4" ht="12.75">
      <c r="A346" s="121"/>
      <c r="B346" s="94"/>
      <c r="C346" s="95"/>
      <c r="D346" s="92"/>
    </row>
    <row r="347" spans="1:4" ht="25.5">
      <c r="A347" s="121"/>
      <c r="B347" s="94"/>
      <c r="C347" s="20" t="s">
        <v>11</v>
      </c>
      <c r="D347" s="42"/>
    </row>
    <row r="348" spans="1:4" ht="12.75">
      <c r="A348" s="121"/>
      <c r="B348" s="94"/>
      <c r="C348" s="18" t="s">
        <v>6</v>
      </c>
      <c r="D348" s="42">
        <v>813031</v>
      </c>
    </row>
    <row r="349" spans="1:4" ht="12.75">
      <c r="A349" s="121"/>
      <c r="B349" s="94"/>
      <c r="C349" s="21" t="s">
        <v>7</v>
      </c>
      <c r="D349" s="42"/>
    </row>
    <row r="350" spans="1:4" ht="12.75">
      <c r="A350" s="121"/>
      <c r="B350" s="94" t="s">
        <v>70</v>
      </c>
      <c r="C350" s="22" t="s">
        <v>115</v>
      </c>
      <c r="D350" s="44">
        <f>SUM(D351,D359)</f>
        <v>4362911</v>
      </c>
    </row>
    <row r="351" spans="1:4" ht="12.75">
      <c r="A351" s="121"/>
      <c r="B351" s="94"/>
      <c r="C351" s="17" t="s">
        <v>1</v>
      </c>
      <c r="D351" s="42">
        <f>SUM(D353:D358)</f>
        <v>4362911</v>
      </c>
    </row>
    <row r="352" spans="1:4" ht="12.75">
      <c r="A352" s="121"/>
      <c r="B352" s="94"/>
      <c r="C352" s="17" t="s">
        <v>2</v>
      </c>
      <c r="D352" s="42"/>
    </row>
    <row r="353" spans="1:4" ht="12.75">
      <c r="A353" s="121"/>
      <c r="B353" s="94"/>
      <c r="C353" s="18" t="s">
        <v>3</v>
      </c>
      <c r="D353" s="42">
        <v>4032717</v>
      </c>
    </row>
    <row r="354" spans="1:4" ht="12.75">
      <c r="A354" s="121"/>
      <c r="B354" s="94"/>
      <c r="C354" s="18" t="s">
        <v>4</v>
      </c>
      <c r="D354" s="42"/>
    </row>
    <row r="355" spans="1:4" ht="12.75">
      <c r="A355" s="121"/>
      <c r="B355" s="94"/>
      <c r="C355" s="95" t="s">
        <v>5</v>
      </c>
      <c r="D355" s="91"/>
    </row>
    <row r="356" spans="1:4" ht="12.75">
      <c r="A356" s="121"/>
      <c r="B356" s="94"/>
      <c r="C356" s="95"/>
      <c r="D356" s="92"/>
    </row>
    <row r="357" spans="1:4" ht="25.5">
      <c r="A357" s="121"/>
      <c r="B357" s="94"/>
      <c r="C357" s="20" t="s">
        <v>11</v>
      </c>
      <c r="D357" s="42"/>
    </row>
    <row r="358" spans="1:4" ht="12.75">
      <c r="A358" s="121"/>
      <c r="B358" s="94"/>
      <c r="C358" s="18" t="s">
        <v>6</v>
      </c>
      <c r="D358" s="42">
        <v>330194</v>
      </c>
    </row>
    <row r="359" spans="1:4" ht="12.75">
      <c r="A359" s="121"/>
      <c r="B359" s="94"/>
      <c r="C359" s="21" t="s">
        <v>7</v>
      </c>
      <c r="D359" s="42"/>
    </row>
    <row r="360" spans="1:4" ht="12.75" customHeight="1">
      <c r="A360" s="99"/>
      <c r="B360" s="86" t="s">
        <v>124</v>
      </c>
      <c r="C360" s="30" t="s">
        <v>128</v>
      </c>
      <c r="D360" s="44">
        <f>SUM(D361,D369)</f>
        <v>5903026</v>
      </c>
    </row>
    <row r="361" spans="1:4" ht="12.75">
      <c r="A361" s="100"/>
      <c r="B361" s="87"/>
      <c r="C361" s="17" t="s">
        <v>1</v>
      </c>
      <c r="D361" s="42">
        <f>SUM(D363:D368)</f>
        <v>5888026</v>
      </c>
    </row>
    <row r="362" spans="1:4" ht="12.75">
      <c r="A362" s="100"/>
      <c r="B362" s="87"/>
      <c r="C362" s="17" t="s">
        <v>2</v>
      </c>
      <c r="D362" s="42"/>
    </row>
    <row r="363" spans="1:4" ht="12.75">
      <c r="A363" s="100"/>
      <c r="B363" s="87"/>
      <c r="C363" s="18" t="s">
        <v>3</v>
      </c>
      <c r="D363" s="42">
        <v>4473648</v>
      </c>
    </row>
    <row r="364" spans="1:4" ht="12.75">
      <c r="A364" s="100"/>
      <c r="B364" s="87"/>
      <c r="C364" s="18" t="s">
        <v>4</v>
      </c>
      <c r="D364" s="42"/>
    </row>
    <row r="365" spans="1:4" ht="12.75">
      <c r="A365" s="100"/>
      <c r="B365" s="87"/>
      <c r="C365" s="95" t="s">
        <v>5</v>
      </c>
      <c r="D365" s="91"/>
    </row>
    <row r="366" spans="1:4" ht="12.75">
      <c r="A366" s="100"/>
      <c r="B366" s="87"/>
      <c r="C366" s="95"/>
      <c r="D366" s="92"/>
    </row>
    <row r="367" spans="1:4" ht="25.5">
      <c r="A367" s="100"/>
      <c r="B367" s="87"/>
      <c r="C367" s="20" t="s">
        <v>11</v>
      </c>
      <c r="D367" s="42"/>
    </row>
    <row r="368" spans="1:4" ht="12.75">
      <c r="A368" s="100"/>
      <c r="B368" s="87"/>
      <c r="C368" s="18" t="s">
        <v>6</v>
      </c>
      <c r="D368" s="42">
        <v>1414378</v>
      </c>
    </row>
    <row r="369" spans="1:4" ht="12.75">
      <c r="A369" s="101"/>
      <c r="B369" s="88"/>
      <c r="C369" s="21" t="s">
        <v>7</v>
      </c>
      <c r="D369" s="42">
        <v>15000</v>
      </c>
    </row>
    <row r="370" spans="1:4" ht="12.75" customHeight="1">
      <c r="A370" s="121"/>
      <c r="B370" s="94" t="s">
        <v>75</v>
      </c>
      <c r="C370" s="22" t="s">
        <v>8</v>
      </c>
      <c r="D370" s="44">
        <f>SUM(D371,D379)</f>
        <v>340759</v>
      </c>
    </row>
    <row r="371" spans="1:4" ht="12.75">
      <c r="A371" s="121"/>
      <c r="B371" s="94"/>
      <c r="C371" s="17" t="s">
        <v>1</v>
      </c>
      <c r="D371" s="42">
        <f>SUM(D373:D378)</f>
        <v>340759</v>
      </c>
    </row>
    <row r="372" spans="1:4" ht="12.75">
      <c r="A372" s="121"/>
      <c r="B372" s="94"/>
      <c r="C372" s="17" t="s">
        <v>2</v>
      </c>
      <c r="D372" s="42"/>
    </row>
    <row r="373" spans="1:4" ht="12.75">
      <c r="A373" s="121"/>
      <c r="B373" s="94"/>
      <c r="C373" s="18" t="s">
        <v>3</v>
      </c>
      <c r="D373" s="42">
        <v>42048</v>
      </c>
    </row>
    <row r="374" spans="1:4" ht="12.75">
      <c r="A374" s="121"/>
      <c r="B374" s="94"/>
      <c r="C374" s="18" t="s">
        <v>4</v>
      </c>
      <c r="D374" s="42"/>
    </row>
    <row r="375" spans="1:4" ht="12.75">
      <c r="A375" s="121"/>
      <c r="B375" s="94"/>
      <c r="C375" s="95" t="s">
        <v>5</v>
      </c>
      <c r="D375" s="91"/>
    </row>
    <row r="376" spans="1:4" ht="12.75">
      <c r="A376" s="121"/>
      <c r="B376" s="94"/>
      <c r="C376" s="95"/>
      <c r="D376" s="92"/>
    </row>
    <row r="377" spans="1:4" ht="25.5">
      <c r="A377" s="121"/>
      <c r="B377" s="94"/>
      <c r="C377" s="20" t="s">
        <v>11</v>
      </c>
      <c r="D377" s="42"/>
    </row>
    <row r="378" spans="1:4" ht="12.75">
      <c r="A378" s="121"/>
      <c r="B378" s="94"/>
      <c r="C378" s="18" t="s">
        <v>6</v>
      </c>
      <c r="D378" s="42">
        <v>298711</v>
      </c>
    </row>
    <row r="379" spans="1:4" ht="15" customHeight="1">
      <c r="A379" s="121"/>
      <c r="B379" s="94"/>
      <c r="C379" s="21" t="s">
        <v>7</v>
      </c>
      <c r="D379" s="42"/>
    </row>
    <row r="380" spans="1:4" ht="12.75" customHeight="1">
      <c r="A380" s="9" t="s">
        <v>96</v>
      </c>
      <c r="B380" s="10"/>
      <c r="C380" s="62" t="s">
        <v>152</v>
      </c>
      <c r="D380" s="50">
        <f>SUM(D391,D381)</f>
        <v>2409707</v>
      </c>
    </row>
    <row r="381" spans="1:4" ht="12.75">
      <c r="A381" s="121"/>
      <c r="B381" s="94" t="s">
        <v>144</v>
      </c>
      <c r="C381" s="22" t="s">
        <v>153</v>
      </c>
      <c r="D381" s="44">
        <f>SUM(D382,D390)</f>
        <v>1509707</v>
      </c>
    </row>
    <row r="382" spans="1:4" ht="12.75">
      <c r="A382" s="121"/>
      <c r="B382" s="94"/>
      <c r="C382" s="17" t="s">
        <v>1</v>
      </c>
      <c r="D382" s="42">
        <f>SUM(D384:D389)</f>
        <v>1509707</v>
      </c>
    </row>
    <row r="383" spans="1:4" ht="12.75">
      <c r="A383" s="121"/>
      <c r="B383" s="94"/>
      <c r="C383" s="17" t="s">
        <v>2</v>
      </c>
      <c r="D383" s="42"/>
    </row>
    <row r="384" spans="1:4" ht="12.75">
      <c r="A384" s="121"/>
      <c r="B384" s="94"/>
      <c r="C384" s="18" t="s">
        <v>3</v>
      </c>
      <c r="D384" s="42"/>
    </row>
    <row r="385" spans="1:4" ht="12.75">
      <c r="A385" s="121"/>
      <c r="B385" s="94"/>
      <c r="C385" s="18" t="s">
        <v>4</v>
      </c>
      <c r="D385" s="42">
        <v>1509707</v>
      </c>
    </row>
    <row r="386" spans="1:4" ht="12.75">
      <c r="A386" s="121"/>
      <c r="B386" s="94"/>
      <c r="C386" s="95" t="s">
        <v>5</v>
      </c>
      <c r="D386" s="91"/>
    </row>
    <row r="387" spans="1:4" ht="12.75">
      <c r="A387" s="121"/>
      <c r="B387" s="94"/>
      <c r="C387" s="95"/>
      <c r="D387" s="92"/>
    </row>
    <row r="388" spans="1:4" ht="25.5">
      <c r="A388" s="121"/>
      <c r="B388" s="94"/>
      <c r="C388" s="20" t="s">
        <v>11</v>
      </c>
      <c r="D388" s="42"/>
    </row>
    <row r="389" spans="1:4" ht="12.75">
      <c r="A389" s="121"/>
      <c r="B389" s="94"/>
      <c r="C389" s="18" t="s">
        <v>6</v>
      </c>
      <c r="D389" s="42"/>
    </row>
    <row r="390" spans="1:4" ht="12.75" customHeight="1">
      <c r="A390" s="121"/>
      <c r="B390" s="94"/>
      <c r="C390" s="21" t="s">
        <v>7</v>
      </c>
      <c r="D390" s="42"/>
    </row>
    <row r="391" spans="1:4" ht="12.75">
      <c r="A391" s="121"/>
      <c r="B391" s="94" t="s">
        <v>174</v>
      </c>
      <c r="C391" s="22" t="s">
        <v>8</v>
      </c>
      <c r="D391" s="44">
        <f>SUM(D392,D400)</f>
        <v>900000</v>
      </c>
    </row>
    <row r="392" spans="1:4" ht="12.75">
      <c r="A392" s="121"/>
      <c r="B392" s="94"/>
      <c r="C392" s="17" t="s">
        <v>1</v>
      </c>
      <c r="D392" s="42">
        <f>SUM(D394:D399)</f>
        <v>900000</v>
      </c>
    </row>
    <row r="393" spans="1:4" ht="12.75">
      <c r="A393" s="121"/>
      <c r="B393" s="94"/>
      <c r="C393" s="17" t="s">
        <v>2</v>
      </c>
      <c r="D393" s="42"/>
    </row>
    <row r="394" spans="1:4" ht="12.75">
      <c r="A394" s="121"/>
      <c r="B394" s="94"/>
      <c r="C394" s="18" t="s">
        <v>3</v>
      </c>
      <c r="D394" s="42"/>
    </row>
    <row r="395" spans="1:4" ht="12.75">
      <c r="A395" s="121"/>
      <c r="B395" s="94"/>
      <c r="C395" s="18" t="s">
        <v>4</v>
      </c>
      <c r="D395" s="42">
        <v>900000</v>
      </c>
    </row>
    <row r="396" spans="1:4" ht="12.75">
      <c r="A396" s="121"/>
      <c r="B396" s="94"/>
      <c r="C396" s="95" t="s">
        <v>5</v>
      </c>
      <c r="D396" s="91"/>
    </row>
    <row r="397" spans="1:4" ht="12.75">
      <c r="A397" s="121"/>
      <c r="B397" s="94"/>
      <c r="C397" s="95"/>
      <c r="D397" s="92"/>
    </row>
    <row r="398" spans="1:4" ht="25.5">
      <c r="A398" s="121"/>
      <c r="B398" s="94"/>
      <c r="C398" s="20" t="s">
        <v>11</v>
      </c>
      <c r="D398" s="42"/>
    </row>
    <row r="399" spans="1:4" ht="12.75">
      <c r="A399" s="121"/>
      <c r="B399" s="94"/>
      <c r="C399" s="18" t="s">
        <v>6</v>
      </c>
      <c r="D399" s="42"/>
    </row>
    <row r="400" spans="1:4" ht="12.75" customHeight="1">
      <c r="A400" s="121"/>
      <c r="B400" s="94"/>
      <c r="C400" s="21" t="s">
        <v>7</v>
      </c>
      <c r="D400" s="42"/>
    </row>
    <row r="401" spans="1:4" ht="15.75" customHeight="1">
      <c r="A401" s="9" t="s">
        <v>42</v>
      </c>
      <c r="B401" s="10"/>
      <c r="C401" s="62" t="s">
        <v>154</v>
      </c>
      <c r="D401" s="50">
        <f>SUM(D402,D412,D422,D432,D442,D452)</f>
        <v>14070000</v>
      </c>
    </row>
    <row r="402" spans="1:4" ht="12.75">
      <c r="A402" s="99"/>
      <c r="B402" s="94" t="s">
        <v>105</v>
      </c>
      <c r="C402" s="22" t="s">
        <v>106</v>
      </c>
      <c r="D402" s="44">
        <f>SUM(D403,D411)</f>
        <v>10300000</v>
      </c>
    </row>
    <row r="403" spans="1:4" ht="12.75">
      <c r="A403" s="100"/>
      <c r="B403" s="94"/>
      <c r="C403" s="17" t="s">
        <v>1</v>
      </c>
      <c r="D403" s="42"/>
    </row>
    <row r="404" spans="1:4" ht="12.75">
      <c r="A404" s="100"/>
      <c r="B404" s="94"/>
      <c r="C404" s="17" t="s">
        <v>2</v>
      </c>
      <c r="D404" s="42"/>
    </row>
    <row r="405" spans="1:4" ht="12.75">
      <c r="A405" s="100"/>
      <c r="B405" s="94"/>
      <c r="C405" s="18" t="s">
        <v>3</v>
      </c>
      <c r="D405" s="42"/>
    </row>
    <row r="406" spans="1:4" ht="12.75">
      <c r="A406" s="100"/>
      <c r="B406" s="94"/>
      <c r="C406" s="18" t="s">
        <v>4</v>
      </c>
      <c r="D406" s="42"/>
    </row>
    <row r="407" spans="1:4" ht="12.75">
      <c r="A407" s="100"/>
      <c r="B407" s="94"/>
      <c r="C407" s="95" t="s">
        <v>5</v>
      </c>
      <c r="D407" s="91"/>
    </row>
    <row r="408" spans="1:4" ht="12.75">
      <c r="A408" s="100"/>
      <c r="B408" s="94"/>
      <c r="C408" s="95"/>
      <c r="D408" s="92"/>
    </row>
    <row r="409" spans="1:4" ht="25.5">
      <c r="A409" s="100"/>
      <c r="B409" s="94"/>
      <c r="C409" s="20" t="s">
        <v>11</v>
      </c>
      <c r="D409" s="42"/>
    </row>
    <row r="410" spans="1:4" ht="12.75">
      <c r="A410" s="100"/>
      <c r="B410" s="94"/>
      <c r="C410" s="18" t="s">
        <v>6</v>
      </c>
      <c r="D410" s="42"/>
    </row>
    <row r="411" spans="1:4" ht="15.75" customHeight="1">
      <c r="A411" s="101"/>
      <c r="B411" s="94"/>
      <c r="C411" s="31" t="s">
        <v>18</v>
      </c>
      <c r="D411" s="42">
        <f>9500000+800000</f>
        <v>10300000</v>
      </c>
    </row>
    <row r="412" spans="1:4" ht="12.75">
      <c r="A412" s="121"/>
      <c r="B412" s="94" t="s">
        <v>45</v>
      </c>
      <c r="C412" s="22" t="s">
        <v>145</v>
      </c>
      <c r="D412" s="44">
        <f>SUM(D413,D421)</f>
        <v>3400000</v>
      </c>
    </row>
    <row r="413" spans="1:4" ht="12.75">
      <c r="A413" s="121"/>
      <c r="B413" s="94"/>
      <c r="C413" s="17" t="s">
        <v>1</v>
      </c>
      <c r="D413" s="42">
        <f>SUM(D415:D420)</f>
        <v>1800000</v>
      </c>
    </row>
    <row r="414" spans="1:4" ht="12.75">
      <c r="A414" s="121"/>
      <c r="B414" s="94"/>
      <c r="C414" s="17" t="s">
        <v>2</v>
      </c>
      <c r="D414" s="42"/>
    </row>
    <row r="415" spans="1:4" ht="12.75">
      <c r="A415" s="121"/>
      <c r="B415" s="94"/>
      <c r="C415" s="18" t="s">
        <v>3</v>
      </c>
      <c r="D415" s="42"/>
    </row>
    <row r="416" spans="1:4" ht="12.75">
      <c r="A416" s="121"/>
      <c r="B416" s="94"/>
      <c r="C416" s="18" t="s">
        <v>4</v>
      </c>
      <c r="D416" s="42">
        <v>800000</v>
      </c>
    </row>
    <row r="417" spans="1:4" ht="12.75">
      <c r="A417" s="121"/>
      <c r="B417" s="94"/>
      <c r="C417" s="95" t="s">
        <v>5</v>
      </c>
      <c r="D417" s="91"/>
    </row>
    <row r="418" spans="1:4" ht="12.75">
      <c r="A418" s="121"/>
      <c r="B418" s="94"/>
      <c r="C418" s="95"/>
      <c r="D418" s="92"/>
    </row>
    <row r="419" spans="1:4" ht="25.5">
      <c r="A419" s="121"/>
      <c r="B419" s="94"/>
      <c r="C419" s="20" t="s">
        <v>11</v>
      </c>
      <c r="D419" s="42"/>
    </row>
    <row r="420" spans="1:4" ht="12.75">
      <c r="A420" s="121"/>
      <c r="B420" s="94"/>
      <c r="C420" s="20" t="s">
        <v>20</v>
      </c>
      <c r="D420" s="42">
        <v>1000000</v>
      </c>
    </row>
    <row r="421" spans="1:4" ht="12.75">
      <c r="A421" s="121"/>
      <c r="B421" s="94"/>
      <c r="C421" s="21" t="s">
        <v>7</v>
      </c>
      <c r="D421" s="42">
        <v>1600000</v>
      </c>
    </row>
    <row r="422" spans="1:4" ht="12.75" customHeight="1">
      <c r="A422" s="99"/>
      <c r="B422" s="86" t="s">
        <v>43</v>
      </c>
      <c r="C422" s="22" t="s">
        <v>97</v>
      </c>
      <c r="D422" s="44">
        <f>SUM(D423,D431)</f>
        <v>60000</v>
      </c>
    </row>
    <row r="423" spans="1:4" ht="12.75">
      <c r="A423" s="106"/>
      <c r="B423" s="108"/>
      <c r="C423" s="17" t="s">
        <v>1</v>
      </c>
      <c r="D423" s="42">
        <f>SUM(D425:D430)</f>
        <v>60000</v>
      </c>
    </row>
    <row r="424" spans="1:4" ht="12.75">
      <c r="A424" s="106"/>
      <c r="B424" s="108"/>
      <c r="C424" s="17" t="s">
        <v>2</v>
      </c>
      <c r="D424" s="42"/>
    </row>
    <row r="425" spans="1:4" ht="12.75">
      <c r="A425" s="106"/>
      <c r="B425" s="108"/>
      <c r="C425" s="18" t="s">
        <v>3</v>
      </c>
      <c r="D425" s="42"/>
    </row>
    <row r="426" spans="1:4" ht="12.75">
      <c r="A426" s="106"/>
      <c r="B426" s="108"/>
      <c r="C426" s="18" t="s">
        <v>4</v>
      </c>
      <c r="D426" s="42">
        <v>30000</v>
      </c>
    </row>
    <row r="427" spans="1:4" ht="12.75">
      <c r="A427" s="106"/>
      <c r="B427" s="108"/>
      <c r="C427" s="95" t="s">
        <v>5</v>
      </c>
      <c r="D427" s="91"/>
    </row>
    <row r="428" spans="1:4" ht="12.75">
      <c r="A428" s="106"/>
      <c r="B428" s="108"/>
      <c r="C428" s="95"/>
      <c r="D428" s="92"/>
    </row>
    <row r="429" spans="1:4" ht="25.5">
      <c r="A429" s="106"/>
      <c r="B429" s="108"/>
      <c r="C429" s="20" t="s">
        <v>11</v>
      </c>
      <c r="D429" s="42"/>
    </row>
    <row r="430" spans="1:4" ht="12.75">
      <c r="A430" s="106"/>
      <c r="B430" s="108"/>
      <c r="C430" s="18" t="s">
        <v>6</v>
      </c>
      <c r="D430" s="42">
        <v>30000</v>
      </c>
    </row>
    <row r="431" spans="1:4" ht="12.75">
      <c r="A431" s="107"/>
      <c r="B431" s="109"/>
      <c r="C431" s="21" t="s">
        <v>7</v>
      </c>
      <c r="D431" s="42"/>
    </row>
    <row r="432" spans="1:4" ht="12.75" customHeight="1">
      <c r="A432" s="99"/>
      <c r="B432" s="86" t="s">
        <v>44</v>
      </c>
      <c r="C432" s="22" t="s">
        <v>98</v>
      </c>
      <c r="D432" s="44">
        <f>SUM(D433,D441)</f>
        <v>300000</v>
      </c>
    </row>
    <row r="433" spans="1:4" ht="12.75">
      <c r="A433" s="106"/>
      <c r="B433" s="108"/>
      <c r="C433" s="17" t="s">
        <v>1</v>
      </c>
      <c r="D433" s="42">
        <f>SUM(D435:D440)</f>
        <v>300000</v>
      </c>
    </row>
    <row r="434" spans="1:4" ht="12.75">
      <c r="A434" s="106"/>
      <c r="B434" s="108"/>
      <c r="C434" s="17" t="s">
        <v>2</v>
      </c>
      <c r="D434" s="42"/>
    </row>
    <row r="435" spans="1:4" ht="12.75">
      <c r="A435" s="106"/>
      <c r="B435" s="108"/>
      <c r="C435" s="18" t="s">
        <v>3</v>
      </c>
      <c r="D435" s="42"/>
    </row>
    <row r="436" spans="1:4" ht="12.75">
      <c r="A436" s="106"/>
      <c r="B436" s="108"/>
      <c r="C436" s="18" t="s">
        <v>4</v>
      </c>
      <c r="D436" s="42">
        <v>300000</v>
      </c>
    </row>
    <row r="437" spans="1:4" ht="12.75">
      <c r="A437" s="106"/>
      <c r="B437" s="108"/>
      <c r="C437" s="95" t="s">
        <v>5</v>
      </c>
      <c r="D437" s="91"/>
    </row>
    <row r="438" spans="1:4" ht="12.75">
      <c r="A438" s="106"/>
      <c r="B438" s="108"/>
      <c r="C438" s="95"/>
      <c r="D438" s="92"/>
    </row>
    <row r="439" spans="1:4" ht="25.5">
      <c r="A439" s="106"/>
      <c r="B439" s="108"/>
      <c r="C439" s="20" t="s">
        <v>11</v>
      </c>
      <c r="D439" s="42"/>
    </row>
    <row r="440" spans="1:4" ht="12.75">
      <c r="A440" s="106"/>
      <c r="B440" s="108"/>
      <c r="C440" s="18" t="s">
        <v>6</v>
      </c>
      <c r="D440" s="42"/>
    </row>
    <row r="441" spans="1:4" ht="12.75">
      <c r="A441" s="107"/>
      <c r="B441" s="109"/>
      <c r="C441" s="21" t="s">
        <v>7</v>
      </c>
      <c r="D441" s="42"/>
    </row>
    <row r="442" spans="1:4" ht="27.75" customHeight="1">
      <c r="A442" s="111"/>
      <c r="B442" s="94" t="s">
        <v>85</v>
      </c>
      <c r="C442" s="23" t="s">
        <v>112</v>
      </c>
      <c r="D442" s="44">
        <f>SUM(D443,D451)</f>
        <v>10000</v>
      </c>
    </row>
    <row r="443" spans="1:4" ht="12.75">
      <c r="A443" s="106"/>
      <c r="B443" s="94"/>
      <c r="C443" s="17" t="s">
        <v>99</v>
      </c>
      <c r="D443" s="42">
        <f>SUM(D445:D450)</f>
        <v>10000</v>
      </c>
    </row>
    <row r="444" spans="1:4" ht="12.75">
      <c r="A444" s="106"/>
      <c r="B444" s="94"/>
      <c r="C444" s="17" t="s">
        <v>2</v>
      </c>
      <c r="D444" s="42"/>
    </row>
    <row r="445" spans="1:4" ht="12.75">
      <c r="A445" s="106"/>
      <c r="B445" s="94"/>
      <c r="C445" s="18" t="s">
        <v>3</v>
      </c>
      <c r="D445" s="42"/>
    </row>
    <row r="446" spans="1:4" ht="12.75">
      <c r="A446" s="106"/>
      <c r="B446" s="94"/>
      <c r="C446" s="18" t="s">
        <v>4</v>
      </c>
      <c r="D446" s="42"/>
    </row>
    <row r="447" spans="1:4" ht="12.75">
      <c r="A447" s="106"/>
      <c r="B447" s="94"/>
      <c r="C447" s="95" t="s">
        <v>5</v>
      </c>
      <c r="D447" s="91"/>
    </row>
    <row r="448" spans="1:4" ht="12.75">
      <c r="A448" s="106"/>
      <c r="B448" s="94"/>
      <c r="C448" s="95"/>
      <c r="D448" s="92"/>
    </row>
    <row r="449" spans="1:4" ht="25.5">
      <c r="A449" s="106"/>
      <c r="B449" s="94"/>
      <c r="C449" s="20" t="s">
        <v>11</v>
      </c>
      <c r="D449" s="42"/>
    </row>
    <row r="450" spans="1:4" ht="12.75">
      <c r="A450" s="106"/>
      <c r="B450" s="94"/>
      <c r="C450" s="18" t="s">
        <v>6</v>
      </c>
      <c r="D450" s="42">
        <v>10000</v>
      </c>
    </row>
    <row r="451" spans="1:4" ht="12.75">
      <c r="A451" s="107"/>
      <c r="B451" s="94"/>
      <c r="C451" s="31" t="s">
        <v>18</v>
      </c>
      <c r="D451" s="42"/>
    </row>
    <row r="452" spans="1:4" ht="12.75" customHeight="1">
      <c r="A452" s="8"/>
      <c r="B452" s="86" t="s">
        <v>46</v>
      </c>
      <c r="C452" s="23" t="s">
        <v>8</v>
      </c>
      <c r="D452" s="44">
        <f>SUM(D453,D460)</f>
        <v>0</v>
      </c>
    </row>
    <row r="453" spans="1:4" ht="12.75">
      <c r="A453" s="6"/>
      <c r="B453" s="87"/>
      <c r="C453" s="17" t="s">
        <v>99</v>
      </c>
      <c r="D453" s="42">
        <f>SUM(D455:D459)</f>
        <v>0</v>
      </c>
    </row>
    <row r="454" spans="1:4" ht="12.75">
      <c r="A454" s="6"/>
      <c r="B454" s="87"/>
      <c r="C454" s="17" t="s">
        <v>2</v>
      </c>
      <c r="D454" s="42"/>
    </row>
    <row r="455" spans="1:4" ht="12.75">
      <c r="A455" s="6"/>
      <c r="B455" s="87"/>
      <c r="C455" s="18" t="s">
        <v>3</v>
      </c>
      <c r="D455" s="42"/>
    </row>
    <row r="456" spans="1:4" ht="12.75">
      <c r="A456" s="6"/>
      <c r="B456" s="87"/>
      <c r="C456" s="18" t="s">
        <v>4</v>
      </c>
      <c r="D456" s="42"/>
    </row>
    <row r="457" spans="1:4" ht="25.5">
      <c r="A457" s="6"/>
      <c r="B457" s="87"/>
      <c r="C457" s="19" t="s">
        <v>5</v>
      </c>
      <c r="D457" s="42"/>
    </row>
    <row r="458" spans="1:4" ht="25.5">
      <c r="A458" s="6"/>
      <c r="B458" s="87"/>
      <c r="C458" s="20" t="s">
        <v>11</v>
      </c>
      <c r="D458" s="42"/>
    </row>
    <row r="459" spans="1:4" ht="12.75">
      <c r="A459" s="6"/>
      <c r="B459" s="87"/>
      <c r="C459" s="18" t="s">
        <v>6</v>
      </c>
      <c r="D459" s="42">
        <f>150000-150000</f>
        <v>0</v>
      </c>
    </row>
    <row r="460" spans="1:4" ht="12.75">
      <c r="A460" s="7"/>
      <c r="B460" s="88"/>
      <c r="C460" s="31" t="s">
        <v>18</v>
      </c>
      <c r="D460" s="42"/>
    </row>
    <row r="461" spans="1:4" ht="12.75" customHeight="1">
      <c r="A461" s="35" t="s">
        <v>135</v>
      </c>
      <c r="B461" s="15"/>
      <c r="C461" s="73" t="s">
        <v>137</v>
      </c>
      <c r="D461" s="50">
        <f>SUM(D472+D462)</f>
        <v>371000</v>
      </c>
    </row>
    <row r="462" spans="1:4" ht="24.75" customHeight="1">
      <c r="A462" s="83"/>
      <c r="B462" s="86" t="s">
        <v>169</v>
      </c>
      <c r="C462" s="71" t="s">
        <v>170</v>
      </c>
      <c r="D462" s="44">
        <f>SUM(D463,D471)</f>
        <v>31000</v>
      </c>
    </row>
    <row r="463" spans="1:4" ht="12.75">
      <c r="A463" s="84"/>
      <c r="B463" s="87"/>
      <c r="C463" s="17" t="s">
        <v>1</v>
      </c>
      <c r="D463" s="42">
        <f>SUM(D465:D470)</f>
        <v>31000</v>
      </c>
    </row>
    <row r="464" spans="1:4" ht="12.75">
      <c r="A464" s="84"/>
      <c r="B464" s="87"/>
      <c r="C464" s="17" t="s">
        <v>2</v>
      </c>
      <c r="D464" s="42"/>
    </row>
    <row r="465" spans="1:4" ht="12.75">
      <c r="A465" s="84"/>
      <c r="B465" s="87"/>
      <c r="C465" s="18" t="s">
        <v>3</v>
      </c>
      <c r="D465" s="42">
        <v>24000</v>
      </c>
    </row>
    <row r="466" spans="1:4" ht="12.75">
      <c r="A466" s="84"/>
      <c r="B466" s="87"/>
      <c r="C466" s="18" t="s">
        <v>4</v>
      </c>
      <c r="D466" s="42"/>
    </row>
    <row r="467" spans="1:4" ht="12.75">
      <c r="A467" s="84"/>
      <c r="B467" s="87"/>
      <c r="C467" s="89" t="s">
        <v>5</v>
      </c>
      <c r="D467" s="91"/>
    </row>
    <row r="468" spans="1:4" ht="12.75">
      <c r="A468" s="84"/>
      <c r="B468" s="87"/>
      <c r="C468" s="90"/>
      <c r="D468" s="92"/>
    </row>
    <row r="469" spans="1:4" ht="25.5">
      <c r="A469" s="84"/>
      <c r="B469" s="87"/>
      <c r="C469" s="20" t="s">
        <v>11</v>
      </c>
      <c r="D469" s="42"/>
    </row>
    <row r="470" spans="1:4" ht="12.75">
      <c r="A470" s="84"/>
      <c r="B470" s="87"/>
      <c r="C470" s="18" t="s">
        <v>6</v>
      </c>
      <c r="D470" s="42">
        <v>7000</v>
      </c>
    </row>
    <row r="471" spans="1:4" ht="12.75">
      <c r="A471" s="85"/>
      <c r="B471" s="88"/>
      <c r="C471" s="21" t="s">
        <v>7</v>
      </c>
      <c r="D471" s="42"/>
    </row>
    <row r="472" spans="1:4" ht="12.75" customHeight="1">
      <c r="A472" s="83"/>
      <c r="B472" s="86" t="s">
        <v>136</v>
      </c>
      <c r="C472" s="26" t="s">
        <v>100</v>
      </c>
      <c r="D472" s="44">
        <f>SUM(D473,D481)</f>
        <v>340000</v>
      </c>
    </row>
    <row r="473" spans="1:4" ht="12.75">
      <c r="A473" s="84"/>
      <c r="B473" s="87"/>
      <c r="C473" s="17" t="s">
        <v>1</v>
      </c>
      <c r="D473" s="42">
        <f>SUM(D475:D480)</f>
        <v>340000</v>
      </c>
    </row>
    <row r="474" spans="1:4" ht="12.75">
      <c r="A474" s="84"/>
      <c r="B474" s="87"/>
      <c r="C474" s="17" t="s">
        <v>2</v>
      </c>
      <c r="D474" s="42"/>
    </row>
    <row r="475" spans="1:4" ht="12.75">
      <c r="A475" s="84"/>
      <c r="B475" s="87"/>
      <c r="C475" s="18" t="s">
        <v>3</v>
      </c>
      <c r="D475" s="42"/>
    </row>
    <row r="476" spans="1:4" ht="12.75">
      <c r="A476" s="84"/>
      <c r="B476" s="87"/>
      <c r="C476" s="18" t="s">
        <v>4</v>
      </c>
      <c r="D476" s="42">
        <f>500000-200000</f>
        <v>300000</v>
      </c>
    </row>
    <row r="477" spans="1:4" ht="12.75">
      <c r="A477" s="84"/>
      <c r="B477" s="87"/>
      <c r="C477" s="89" t="s">
        <v>5</v>
      </c>
      <c r="D477" s="91"/>
    </row>
    <row r="478" spans="1:4" ht="12.75">
      <c r="A478" s="84"/>
      <c r="B478" s="87"/>
      <c r="C478" s="90"/>
      <c r="D478" s="92"/>
    </row>
    <row r="479" spans="1:4" ht="25.5">
      <c r="A479" s="84"/>
      <c r="B479" s="87"/>
      <c r="C479" s="20" t="s">
        <v>11</v>
      </c>
      <c r="D479" s="42"/>
    </row>
    <row r="480" spans="1:4" ht="12.75">
      <c r="A480" s="84"/>
      <c r="B480" s="87"/>
      <c r="C480" s="18" t="s">
        <v>6</v>
      </c>
      <c r="D480" s="42">
        <f>50000-10000</f>
        <v>40000</v>
      </c>
    </row>
    <row r="481" spans="1:4" ht="12.75">
      <c r="A481" s="85"/>
      <c r="B481" s="88"/>
      <c r="C481" s="21" t="s">
        <v>7</v>
      </c>
      <c r="D481" s="42"/>
    </row>
    <row r="482" spans="1:4" ht="12.75" customHeight="1">
      <c r="A482" s="4" t="s">
        <v>47</v>
      </c>
      <c r="B482" s="5"/>
      <c r="C482" s="24" t="s">
        <v>132</v>
      </c>
      <c r="D482" s="50">
        <f>SUM(D493,D483)</f>
        <v>31998280</v>
      </c>
    </row>
    <row r="483" spans="1:4" ht="12.75" customHeight="1">
      <c r="A483" s="83"/>
      <c r="B483" s="94" t="s">
        <v>175</v>
      </c>
      <c r="C483" s="22" t="s">
        <v>176</v>
      </c>
      <c r="D483" s="44">
        <f>SUM(D484,D492)</f>
        <v>210000</v>
      </c>
    </row>
    <row r="484" spans="1:4" ht="12.75">
      <c r="A484" s="84"/>
      <c r="B484" s="94"/>
      <c r="C484" s="17" t="s">
        <v>1</v>
      </c>
      <c r="D484" s="42">
        <f>SUM(D486:D491)</f>
        <v>210000</v>
      </c>
    </row>
    <row r="485" spans="1:4" ht="12.75">
      <c r="A485" s="84"/>
      <c r="B485" s="94"/>
      <c r="C485" s="17" t="s">
        <v>2</v>
      </c>
      <c r="D485" s="42"/>
    </row>
    <row r="486" spans="1:4" ht="12.75">
      <c r="A486" s="84"/>
      <c r="B486" s="94"/>
      <c r="C486" s="18" t="s">
        <v>3</v>
      </c>
      <c r="D486" s="42"/>
    </row>
    <row r="487" spans="1:4" ht="12.75">
      <c r="A487" s="84"/>
      <c r="B487" s="94"/>
      <c r="C487" s="18" t="s">
        <v>4</v>
      </c>
      <c r="D487" s="42">
        <v>200000</v>
      </c>
    </row>
    <row r="488" spans="1:4" ht="12.75">
      <c r="A488" s="84"/>
      <c r="B488" s="94"/>
      <c r="C488" s="95" t="s">
        <v>5</v>
      </c>
      <c r="D488" s="91"/>
    </row>
    <row r="489" spans="1:4" ht="12.75">
      <c r="A489" s="84"/>
      <c r="B489" s="94"/>
      <c r="C489" s="95"/>
      <c r="D489" s="92"/>
    </row>
    <row r="490" spans="1:4" ht="25.5">
      <c r="A490" s="84"/>
      <c r="B490" s="94"/>
      <c r="C490" s="20" t="s">
        <v>11</v>
      </c>
      <c r="D490" s="42"/>
    </row>
    <row r="491" spans="1:4" ht="12.75">
      <c r="A491" s="84"/>
      <c r="B491" s="94"/>
      <c r="C491" s="18" t="s">
        <v>6</v>
      </c>
      <c r="D491" s="42">
        <v>10000</v>
      </c>
    </row>
    <row r="492" spans="1:4" ht="12.75">
      <c r="A492" s="85"/>
      <c r="B492" s="94"/>
      <c r="C492" s="21" t="s">
        <v>7</v>
      </c>
      <c r="D492" s="42"/>
    </row>
    <row r="493" spans="1:4" ht="12.75" customHeight="1">
      <c r="A493" s="83"/>
      <c r="B493" s="94" t="s">
        <v>48</v>
      </c>
      <c r="C493" s="22" t="s">
        <v>49</v>
      </c>
      <c r="D493" s="44">
        <f>SUM(D494,D502)</f>
        <v>31788280</v>
      </c>
    </row>
    <row r="494" spans="1:4" ht="12.75">
      <c r="A494" s="84"/>
      <c r="B494" s="94"/>
      <c r="C494" s="17" t="s">
        <v>1</v>
      </c>
      <c r="D494" s="42">
        <f>SUM(D496:D501)</f>
        <v>31488280</v>
      </c>
    </row>
    <row r="495" spans="1:4" ht="12.75">
      <c r="A495" s="84"/>
      <c r="B495" s="94"/>
      <c r="C495" s="17" t="s">
        <v>2</v>
      </c>
      <c r="D495" s="42"/>
    </row>
    <row r="496" spans="1:4" ht="12.75">
      <c r="A496" s="84"/>
      <c r="B496" s="94"/>
      <c r="C496" s="18" t="s">
        <v>3</v>
      </c>
      <c r="D496" s="42">
        <v>3780430</v>
      </c>
    </row>
    <row r="497" spans="1:4" ht="12.75">
      <c r="A497" s="84"/>
      <c r="B497" s="94"/>
      <c r="C497" s="18" t="s">
        <v>4</v>
      </c>
      <c r="D497" s="42">
        <v>26377164</v>
      </c>
    </row>
    <row r="498" spans="1:4" ht="12.75">
      <c r="A498" s="84"/>
      <c r="B498" s="94"/>
      <c r="C498" s="95" t="s">
        <v>5</v>
      </c>
      <c r="D498" s="91"/>
    </row>
    <row r="499" spans="1:4" ht="12.75">
      <c r="A499" s="84"/>
      <c r="B499" s="94"/>
      <c r="C499" s="95"/>
      <c r="D499" s="92"/>
    </row>
    <row r="500" spans="1:4" ht="25.5">
      <c r="A500" s="84"/>
      <c r="B500" s="94"/>
      <c r="C500" s="20" t="s">
        <v>11</v>
      </c>
      <c r="D500" s="42"/>
    </row>
    <row r="501" spans="1:4" ht="12.75">
      <c r="A501" s="84"/>
      <c r="B501" s="94"/>
      <c r="C501" s="18" t="s">
        <v>6</v>
      </c>
      <c r="D501" s="42">
        <v>1330686</v>
      </c>
    </row>
    <row r="502" spans="1:4" ht="12.75">
      <c r="A502" s="85"/>
      <c r="B502" s="94"/>
      <c r="C502" s="21" t="s">
        <v>7</v>
      </c>
      <c r="D502" s="42">
        <v>300000</v>
      </c>
    </row>
    <row r="503" spans="1:4" ht="12.75">
      <c r="A503" s="4" t="s">
        <v>71</v>
      </c>
      <c r="B503" s="5"/>
      <c r="C503" s="24" t="s">
        <v>72</v>
      </c>
      <c r="D503" s="50">
        <f>SUM(D504)+D514</f>
        <v>10158419</v>
      </c>
    </row>
    <row r="504" spans="1:4" ht="12.75">
      <c r="A504" s="130"/>
      <c r="B504" s="94" t="s">
        <v>73</v>
      </c>
      <c r="C504" s="22" t="s">
        <v>113</v>
      </c>
      <c r="D504" s="44">
        <f>SUM(D505,D513)</f>
        <v>996717</v>
      </c>
    </row>
    <row r="505" spans="1:4" ht="12.75">
      <c r="A505" s="130"/>
      <c r="B505" s="94"/>
      <c r="C505" s="17" t="s">
        <v>1</v>
      </c>
      <c r="D505" s="42">
        <f>SUM(D507:D512)</f>
        <v>996717</v>
      </c>
    </row>
    <row r="506" spans="1:4" ht="12.75">
      <c r="A506" s="130"/>
      <c r="B506" s="94"/>
      <c r="C506" s="17" t="s">
        <v>2</v>
      </c>
      <c r="D506" s="42"/>
    </row>
    <row r="507" spans="1:4" ht="12.75">
      <c r="A507" s="130"/>
      <c r="B507" s="94"/>
      <c r="C507" s="18" t="s">
        <v>3</v>
      </c>
      <c r="D507" s="42">
        <v>862153</v>
      </c>
    </row>
    <row r="508" spans="1:4" ht="12.75">
      <c r="A508" s="130"/>
      <c r="B508" s="94"/>
      <c r="C508" s="18" t="s">
        <v>4</v>
      </c>
      <c r="D508" s="42"/>
    </row>
    <row r="509" spans="1:4" ht="12.75">
      <c r="A509" s="130"/>
      <c r="B509" s="94"/>
      <c r="C509" s="95" t="s">
        <v>5</v>
      </c>
      <c r="D509" s="91"/>
    </row>
    <row r="510" spans="1:4" ht="12.75">
      <c r="A510" s="130"/>
      <c r="B510" s="94"/>
      <c r="C510" s="95"/>
      <c r="D510" s="92"/>
    </row>
    <row r="511" spans="1:4" ht="25.5">
      <c r="A511" s="130"/>
      <c r="B511" s="94"/>
      <c r="C511" s="20" t="s">
        <v>11</v>
      </c>
      <c r="D511" s="42"/>
    </row>
    <row r="512" spans="1:4" ht="12.75">
      <c r="A512" s="130"/>
      <c r="B512" s="94"/>
      <c r="C512" s="18" t="s">
        <v>6</v>
      </c>
      <c r="D512" s="42">
        <v>134564</v>
      </c>
    </row>
    <row r="513" spans="1:4" ht="12.75">
      <c r="A513" s="130"/>
      <c r="B513" s="94"/>
      <c r="C513" s="21" t="s">
        <v>7</v>
      </c>
      <c r="D513" s="42"/>
    </row>
    <row r="514" spans="1:4" ht="12.75" customHeight="1">
      <c r="A514" s="130"/>
      <c r="B514" s="94" t="s">
        <v>146</v>
      </c>
      <c r="C514" s="22" t="s">
        <v>147</v>
      </c>
      <c r="D514" s="44">
        <f>SUM(D515,D523)</f>
        <v>9161702</v>
      </c>
    </row>
    <row r="515" spans="1:4" ht="12.75">
      <c r="A515" s="130"/>
      <c r="B515" s="94"/>
      <c r="C515" s="17" t="s">
        <v>1</v>
      </c>
      <c r="D515" s="42">
        <f>SUM(D517:D522)</f>
        <v>9161702</v>
      </c>
    </row>
    <row r="516" spans="1:4" ht="12.75">
      <c r="A516" s="130"/>
      <c r="B516" s="94"/>
      <c r="C516" s="17" t="s">
        <v>2</v>
      </c>
      <c r="D516" s="42"/>
    </row>
    <row r="517" spans="1:4" ht="12.75">
      <c r="A517" s="130"/>
      <c r="B517" s="94"/>
      <c r="C517" s="18" t="s">
        <v>3</v>
      </c>
      <c r="D517" s="42"/>
    </row>
    <row r="518" spans="1:4" ht="12.75">
      <c r="A518" s="130"/>
      <c r="B518" s="94"/>
      <c r="C518" s="18" t="s">
        <v>4</v>
      </c>
      <c r="D518" s="42">
        <v>9161702</v>
      </c>
    </row>
    <row r="519" spans="1:4" ht="12.75">
      <c r="A519" s="130"/>
      <c r="B519" s="94"/>
      <c r="C519" s="95" t="s">
        <v>5</v>
      </c>
      <c r="D519" s="91"/>
    </row>
    <row r="520" spans="1:4" ht="12.75">
      <c r="A520" s="130"/>
      <c r="B520" s="94"/>
      <c r="C520" s="95"/>
      <c r="D520" s="92"/>
    </row>
    <row r="521" spans="1:4" ht="25.5">
      <c r="A521" s="130"/>
      <c r="B521" s="94"/>
      <c r="C521" s="20" t="s">
        <v>11</v>
      </c>
      <c r="D521" s="42"/>
    </row>
    <row r="522" spans="1:4" ht="12.75">
      <c r="A522" s="130"/>
      <c r="B522" s="94"/>
      <c r="C522" s="18" t="s">
        <v>6</v>
      </c>
      <c r="D522" s="42"/>
    </row>
    <row r="523" spans="1:4" ht="12.75">
      <c r="A523" s="130"/>
      <c r="B523" s="94"/>
      <c r="C523" s="21" t="s">
        <v>7</v>
      </c>
      <c r="D523" s="42"/>
    </row>
    <row r="524" spans="1:4" ht="12.75" customHeight="1">
      <c r="A524" s="4" t="s">
        <v>107</v>
      </c>
      <c r="B524" s="5"/>
      <c r="C524" s="63" t="s">
        <v>157</v>
      </c>
      <c r="D524" s="50">
        <f>SUM(D525)</f>
        <v>105000</v>
      </c>
    </row>
    <row r="525" spans="1:4" ht="12.75">
      <c r="A525" s="83"/>
      <c r="B525" s="126" t="s">
        <v>108</v>
      </c>
      <c r="C525" s="22" t="s">
        <v>101</v>
      </c>
      <c r="D525" s="44">
        <f>SUM(D526,D534)</f>
        <v>105000</v>
      </c>
    </row>
    <row r="526" spans="1:4" ht="12.75">
      <c r="A526" s="84"/>
      <c r="B526" s="127"/>
      <c r="C526" s="17" t="s">
        <v>1</v>
      </c>
      <c r="D526" s="43">
        <f>SUM(D527:D533)</f>
        <v>105000</v>
      </c>
    </row>
    <row r="527" spans="1:4" ht="12.75">
      <c r="A527" s="84"/>
      <c r="B527" s="127"/>
      <c r="C527" s="17" t="s">
        <v>2</v>
      </c>
      <c r="D527" s="43"/>
    </row>
    <row r="528" spans="1:4" ht="12.75">
      <c r="A528" s="84"/>
      <c r="B528" s="127"/>
      <c r="C528" s="18" t="s">
        <v>3</v>
      </c>
      <c r="D528" s="43"/>
    </row>
    <row r="529" spans="1:4" ht="12.75">
      <c r="A529" s="84"/>
      <c r="B529" s="127"/>
      <c r="C529" s="18" t="s">
        <v>4</v>
      </c>
      <c r="D529" s="43"/>
    </row>
    <row r="530" spans="1:4" ht="12.75" customHeight="1">
      <c r="A530" s="84"/>
      <c r="B530" s="127"/>
      <c r="C530" s="95" t="s">
        <v>5</v>
      </c>
      <c r="D530" s="103"/>
    </row>
    <row r="531" spans="1:4" ht="12.75">
      <c r="A531" s="84"/>
      <c r="B531" s="127"/>
      <c r="C531" s="95"/>
      <c r="D531" s="104"/>
    </row>
    <row r="532" spans="1:4" ht="25.5">
      <c r="A532" s="84"/>
      <c r="B532" s="127"/>
      <c r="C532" s="20" t="s">
        <v>11</v>
      </c>
      <c r="D532" s="43"/>
    </row>
    <row r="533" spans="1:4" ht="12.75">
      <c r="A533" s="84"/>
      <c r="B533" s="127"/>
      <c r="C533" s="18" t="s">
        <v>6</v>
      </c>
      <c r="D533" s="43">
        <f>140000-35000</f>
        <v>105000</v>
      </c>
    </row>
    <row r="534" spans="1:4" ht="12.75">
      <c r="A534" s="84"/>
      <c r="B534" s="127"/>
      <c r="C534" s="21" t="s">
        <v>7</v>
      </c>
      <c r="D534" s="43"/>
    </row>
    <row r="535" spans="1:4" ht="12.75" customHeight="1">
      <c r="A535" s="4" t="s">
        <v>50</v>
      </c>
      <c r="B535" s="5"/>
      <c r="C535" s="24" t="s">
        <v>51</v>
      </c>
      <c r="D535" s="50">
        <f>SUM(D536,D546,D556,D566,D576,D586,D596,D606,D626+D616)</f>
        <v>26320936</v>
      </c>
    </row>
    <row r="536" spans="1:4" ht="12.75">
      <c r="A536" s="130"/>
      <c r="B536" s="94" t="s">
        <v>52</v>
      </c>
      <c r="C536" s="22" t="s">
        <v>102</v>
      </c>
      <c r="D536" s="44">
        <f>SUM(D537,D545)</f>
        <v>626000</v>
      </c>
    </row>
    <row r="537" spans="1:4" ht="12.75">
      <c r="A537" s="130"/>
      <c r="B537" s="94"/>
      <c r="C537" s="17" t="s">
        <v>1</v>
      </c>
      <c r="D537" s="42">
        <f>SUM(D539:D544)</f>
        <v>626000</v>
      </c>
    </row>
    <row r="538" spans="1:4" ht="12.75">
      <c r="A538" s="130"/>
      <c r="B538" s="94"/>
      <c r="C538" s="17" t="s">
        <v>2</v>
      </c>
      <c r="D538" s="42"/>
    </row>
    <row r="539" spans="1:4" ht="12.75">
      <c r="A539" s="130"/>
      <c r="B539" s="94"/>
      <c r="C539" s="18" t="s">
        <v>3</v>
      </c>
      <c r="D539" s="42"/>
    </row>
    <row r="540" spans="1:4" ht="12.75">
      <c r="A540" s="130"/>
      <c r="B540" s="94"/>
      <c r="C540" s="18" t="s">
        <v>4</v>
      </c>
      <c r="D540" s="42">
        <f>124000+226000+126000</f>
        <v>476000</v>
      </c>
    </row>
    <row r="541" spans="1:4" ht="12.75">
      <c r="A541" s="130"/>
      <c r="B541" s="94"/>
      <c r="C541" s="95" t="s">
        <v>5</v>
      </c>
      <c r="D541" s="91"/>
    </row>
    <row r="542" spans="1:4" ht="12.75">
      <c r="A542" s="130"/>
      <c r="B542" s="94"/>
      <c r="C542" s="95"/>
      <c r="D542" s="92"/>
    </row>
    <row r="543" spans="1:4" ht="25.5">
      <c r="A543" s="130"/>
      <c r="B543" s="94"/>
      <c r="C543" s="20" t="s">
        <v>11</v>
      </c>
      <c r="D543" s="42"/>
    </row>
    <row r="544" spans="1:4" ht="12.75">
      <c r="A544" s="130"/>
      <c r="B544" s="94"/>
      <c r="C544" s="18" t="s">
        <v>6</v>
      </c>
      <c r="D544" s="42">
        <v>150000</v>
      </c>
    </row>
    <row r="545" spans="1:4" ht="12.75">
      <c r="A545" s="130"/>
      <c r="B545" s="94"/>
      <c r="C545" s="21" t="s">
        <v>7</v>
      </c>
      <c r="D545" s="42"/>
    </row>
    <row r="546" spans="1:4" ht="12.75">
      <c r="A546" s="130"/>
      <c r="B546" s="94" t="s">
        <v>60</v>
      </c>
      <c r="C546" s="22" t="s">
        <v>61</v>
      </c>
      <c r="D546" s="44">
        <f>SUM(D547,D555)</f>
        <v>2592000</v>
      </c>
    </row>
    <row r="547" spans="1:4" ht="12.75">
      <c r="A547" s="130"/>
      <c r="B547" s="94"/>
      <c r="C547" s="17" t="s">
        <v>1</v>
      </c>
      <c r="D547" s="42">
        <f>SUM(D549:D554)</f>
        <v>2592000</v>
      </c>
    </row>
    <row r="548" spans="1:4" ht="12.75">
      <c r="A548" s="130"/>
      <c r="B548" s="94"/>
      <c r="C548" s="17" t="s">
        <v>2</v>
      </c>
      <c r="D548" s="42"/>
    </row>
    <row r="549" spans="1:4" ht="12.75">
      <c r="A549" s="130"/>
      <c r="B549" s="94"/>
      <c r="C549" s="18" t="s">
        <v>3</v>
      </c>
      <c r="D549" s="42"/>
    </row>
    <row r="550" spans="1:4" ht="12.75">
      <c r="A550" s="130"/>
      <c r="B550" s="94"/>
      <c r="C550" s="18" t="s">
        <v>4</v>
      </c>
      <c r="D550" s="42">
        <f>2527000+65000</f>
        <v>2592000</v>
      </c>
    </row>
    <row r="551" spans="1:4" ht="12.75">
      <c r="A551" s="130"/>
      <c r="B551" s="94"/>
      <c r="C551" s="95" t="s">
        <v>5</v>
      </c>
      <c r="D551" s="91"/>
    </row>
    <row r="552" spans="1:4" ht="12.75">
      <c r="A552" s="130"/>
      <c r="B552" s="94"/>
      <c r="C552" s="95"/>
      <c r="D552" s="92"/>
    </row>
    <row r="553" spans="1:4" ht="25.5">
      <c r="A553" s="130"/>
      <c r="B553" s="94"/>
      <c r="C553" s="20" t="s">
        <v>11</v>
      </c>
      <c r="D553" s="42"/>
    </row>
    <row r="554" spans="1:4" ht="12.75">
      <c r="A554" s="130"/>
      <c r="B554" s="94"/>
      <c r="C554" s="18" t="s">
        <v>6</v>
      </c>
      <c r="D554" s="42"/>
    </row>
    <row r="555" spans="1:4" ht="12.75">
      <c r="A555" s="130"/>
      <c r="B555" s="94"/>
      <c r="C555" s="21" t="s">
        <v>7</v>
      </c>
      <c r="D555" s="42"/>
    </row>
    <row r="556" spans="1:4" ht="12.75">
      <c r="A556" s="130"/>
      <c r="B556" s="94" t="s">
        <v>53</v>
      </c>
      <c r="C556" s="22" t="s">
        <v>14</v>
      </c>
      <c r="D556" s="44">
        <f>SUM(D557,D565)</f>
        <v>2985000</v>
      </c>
    </row>
    <row r="557" spans="1:4" ht="12.75">
      <c r="A557" s="130"/>
      <c r="B557" s="94"/>
      <c r="C557" s="17" t="s">
        <v>1</v>
      </c>
      <c r="D557" s="42">
        <f>SUM(D559:D564)</f>
        <v>2985000</v>
      </c>
    </row>
    <row r="558" spans="1:4" ht="12.75">
      <c r="A558" s="130"/>
      <c r="B558" s="94"/>
      <c r="C558" s="17" t="s">
        <v>2</v>
      </c>
      <c r="D558" s="42"/>
    </row>
    <row r="559" spans="1:4" ht="12.75">
      <c r="A559" s="130"/>
      <c r="B559" s="94"/>
      <c r="C559" s="18" t="s">
        <v>3</v>
      </c>
      <c r="D559" s="42"/>
    </row>
    <row r="560" spans="1:4" ht="12.75">
      <c r="A560" s="130"/>
      <c r="B560" s="94"/>
      <c r="C560" s="18" t="s">
        <v>4</v>
      </c>
      <c r="D560" s="42">
        <f>2785000+200000</f>
        <v>2985000</v>
      </c>
    </row>
    <row r="561" spans="1:4" ht="12.75">
      <c r="A561" s="130"/>
      <c r="B561" s="94"/>
      <c r="C561" s="95" t="s">
        <v>5</v>
      </c>
      <c r="D561" s="91"/>
    </row>
    <row r="562" spans="1:4" ht="12.75">
      <c r="A562" s="130"/>
      <c r="B562" s="94"/>
      <c r="C562" s="95"/>
      <c r="D562" s="92"/>
    </row>
    <row r="563" spans="1:4" ht="25.5">
      <c r="A563" s="130"/>
      <c r="B563" s="94"/>
      <c r="C563" s="20" t="s">
        <v>11</v>
      </c>
      <c r="D563" s="42"/>
    </row>
    <row r="564" spans="1:4" ht="12.75">
      <c r="A564" s="130"/>
      <c r="B564" s="94"/>
      <c r="C564" s="18" t="s">
        <v>6</v>
      </c>
      <c r="D564" s="42"/>
    </row>
    <row r="565" spans="1:4" ht="12.75">
      <c r="A565" s="130"/>
      <c r="B565" s="94"/>
      <c r="C565" s="21" t="s">
        <v>7</v>
      </c>
      <c r="D565" s="42"/>
    </row>
    <row r="566" spans="1:4" ht="12.75">
      <c r="A566" s="130"/>
      <c r="B566" s="94" t="s">
        <v>54</v>
      </c>
      <c r="C566" s="22" t="s">
        <v>55</v>
      </c>
      <c r="D566" s="44">
        <f>SUM(D567,D575)</f>
        <v>3131000</v>
      </c>
    </row>
    <row r="567" spans="1:4" ht="12.75">
      <c r="A567" s="130"/>
      <c r="B567" s="94"/>
      <c r="C567" s="17" t="s">
        <v>1</v>
      </c>
      <c r="D567" s="42">
        <f>SUM(D569:D574)</f>
        <v>3131000</v>
      </c>
    </row>
    <row r="568" spans="1:4" ht="12.75">
      <c r="A568" s="130"/>
      <c r="B568" s="94"/>
      <c r="C568" s="17" t="s">
        <v>2</v>
      </c>
      <c r="D568" s="42"/>
    </row>
    <row r="569" spans="1:4" ht="12.75">
      <c r="A569" s="130"/>
      <c r="B569" s="94"/>
      <c r="C569" s="18" t="s">
        <v>3</v>
      </c>
      <c r="D569" s="42"/>
    </row>
    <row r="570" spans="1:4" ht="12.75">
      <c r="A570" s="130"/>
      <c r="B570" s="94"/>
      <c r="C570" s="18" t="s">
        <v>4</v>
      </c>
      <c r="D570" s="42">
        <v>3131000</v>
      </c>
    </row>
    <row r="571" spans="1:4" ht="12.75">
      <c r="A571" s="130"/>
      <c r="B571" s="94"/>
      <c r="C571" s="95" t="s">
        <v>5</v>
      </c>
      <c r="D571" s="91"/>
    </row>
    <row r="572" spans="1:4" ht="12.75">
      <c r="A572" s="130"/>
      <c r="B572" s="94"/>
      <c r="C572" s="95"/>
      <c r="D572" s="92"/>
    </row>
    <row r="573" spans="1:4" ht="25.5">
      <c r="A573" s="130"/>
      <c r="B573" s="94"/>
      <c r="C573" s="20" t="s">
        <v>11</v>
      </c>
      <c r="D573" s="42"/>
    </row>
    <row r="574" spans="1:4" ht="12.75">
      <c r="A574" s="130"/>
      <c r="B574" s="94"/>
      <c r="C574" s="18" t="s">
        <v>6</v>
      </c>
      <c r="D574" s="42"/>
    </row>
    <row r="575" spans="1:4" ht="12.75">
      <c r="A575" s="130"/>
      <c r="B575" s="94"/>
      <c r="C575" s="21" t="s">
        <v>7</v>
      </c>
      <c r="D575" s="42"/>
    </row>
    <row r="576" spans="1:4" ht="12.75">
      <c r="A576" s="130"/>
      <c r="B576" s="94" t="s">
        <v>56</v>
      </c>
      <c r="C576" s="22" t="s">
        <v>57</v>
      </c>
      <c r="D576" s="44">
        <f>SUM(D577,D585)</f>
        <v>289240</v>
      </c>
    </row>
    <row r="577" spans="1:4" ht="12.75">
      <c r="A577" s="130"/>
      <c r="B577" s="94"/>
      <c r="C577" s="17" t="s">
        <v>1</v>
      </c>
      <c r="D577" s="42">
        <f>SUM(D579:D584)</f>
        <v>289240</v>
      </c>
    </row>
    <row r="578" spans="1:4" ht="12.75">
      <c r="A578" s="130"/>
      <c r="B578" s="94"/>
      <c r="C578" s="17" t="s">
        <v>2</v>
      </c>
      <c r="D578" s="42"/>
    </row>
    <row r="579" spans="1:4" ht="12.75">
      <c r="A579" s="130"/>
      <c r="B579" s="94"/>
      <c r="C579" s="18" t="s">
        <v>3</v>
      </c>
      <c r="D579" s="42"/>
    </row>
    <row r="580" spans="1:4" ht="12.75">
      <c r="A580" s="130"/>
      <c r="B580" s="94"/>
      <c r="C580" s="18" t="s">
        <v>4</v>
      </c>
      <c r="D580" s="42">
        <v>289240</v>
      </c>
    </row>
    <row r="581" spans="1:4" ht="12.75">
      <c r="A581" s="130"/>
      <c r="B581" s="94"/>
      <c r="C581" s="95" t="s">
        <v>5</v>
      </c>
      <c r="D581" s="91"/>
    </row>
    <row r="582" spans="1:4" ht="12.75">
      <c r="A582" s="130"/>
      <c r="B582" s="94"/>
      <c r="C582" s="95"/>
      <c r="D582" s="92"/>
    </row>
    <row r="583" spans="1:4" ht="25.5">
      <c r="A583" s="130"/>
      <c r="B583" s="94"/>
      <c r="C583" s="20" t="s">
        <v>11</v>
      </c>
      <c r="D583" s="42"/>
    </row>
    <row r="584" spans="1:4" ht="12.75">
      <c r="A584" s="130"/>
      <c r="B584" s="94"/>
      <c r="C584" s="18" t="s">
        <v>6</v>
      </c>
      <c r="D584" s="42"/>
    </row>
    <row r="585" spans="1:4" ht="12.75">
      <c r="A585" s="130"/>
      <c r="B585" s="94"/>
      <c r="C585" s="21" t="s">
        <v>7</v>
      </c>
      <c r="D585" s="42"/>
    </row>
    <row r="586" spans="1:4" ht="12.75" customHeight="1">
      <c r="A586" s="130"/>
      <c r="B586" s="94" t="s">
        <v>82</v>
      </c>
      <c r="C586" s="22" t="s">
        <v>83</v>
      </c>
      <c r="D586" s="44">
        <f>SUM(D587,D595)</f>
        <v>873773</v>
      </c>
    </row>
    <row r="587" spans="1:4" ht="12.75">
      <c r="A587" s="130"/>
      <c r="B587" s="94"/>
      <c r="C587" s="17" t="s">
        <v>1</v>
      </c>
      <c r="D587" s="42">
        <f>SUM(D589:D594)</f>
        <v>873773</v>
      </c>
    </row>
    <row r="588" spans="1:4" ht="12.75">
      <c r="A588" s="130"/>
      <c r="B588" s="94"/>
      <c r="C588" s="17" t="s">
        <v>2</v>
      </c>
      <c r="D588" s="42"/>
    </row>
    <row r="589" spans="1:4" ht="12.75">
      <c r="A589" s="130"/>
      <c r="B589" s="94"/>
      <c r="C589" s="18" t="s">
        <v>3</v>
      </c>
      <c r="D589" s="42"/>
    </row>
    <row r="590" spans="1:4" ht="12.75">
      <c r="A590" s="130"/>
      <c r="B590" s="94"/>
      <c r="C590" s="18" t="s">
        <v>4</v>
      </c>
      <c r="D590" s="42">
        <f>819773+54000</f>
        <v>873773</v>
      </c>
    </row>
    <row r="591" spans="1:4" ht="12.75">
      <c r="A591" s="130"/>
      <c r="B591" s="94"/>
      <c r="C591" s="95" t="s">
        <v>5</v>
      </c>
      <c r="D591" s="91"/>
    </row>
    <row r="592" spans="1:4" ht="12.75">
      <c r="A592" s="130"/>
      <c r="B592" s="94"/>
      <c r="C592" s="95"/>
      <c r="D592" s="92"/>
    </row>
    <row r="593" spans="1:4" ht="25.5">
      <c r="A593" s="130"/>
      <c r="B593" s="94"/>
      <c r="C593" s="20" t="s">
        <v>11</v>
      </c>
      <c r="D593" s="42"/>
    </row>
    <row r="594" spans="1:4" ht="12.75">
      <c r="A594" s="130"/>
      <c r="B594" s="94"/>
      <c r="C594" s="18" t="s">
        <v>6</v>
      </c>
      <c r="D594" s="42"/>
    </row>
    <row r="595" spans="1:4" ht="12.75">
      <c r="A595" s="130"/>
      <c r="B595" s="94"/>
      <c r="C595" s="21" t="s">
        <v>7</v>
      </c>
      <c r="D595" s="42"/>
    </row>
    <row r="596" spans="1:4" ht="12.75" customHeight="1">
      <c r="A596" s="130"/>
      <c r="B596" s="94" t="s">
        <v>58</v>
      </c>
      <c r="C596" s="22" t="s">
        <v>13</v>
      </c>
      <c r="D596" s="44">
        <f>SUM(D597,D605)</f>
        <v>4012012</v>
      </c>
    </row>
    <row r="597" spans="1:4" ht="12.75">
      <c r="A597" s="130"/>
      <c r="B597" s="94"/>
      <c r="C597" s="17" t="s">
        <v>1</v>
      </c>
      <c r="D597" s="42">
        <f>SUM(D599:D604)</f>
        <v>4012012</v>
      </c>
    </row>
    <row r="598" spans="1:4" ht="12.75">
      <c r="A598" s="130"/>
      <c r="B598" s="94"/>
      <c r="C598" s="17" t="s">
        <v>2</v>
      </c>
      <c r="D598" s="42"/>
    </row>
    <row r="599" spans="1:4" ht="12.75">
      <c r="A599" s="130"/>
      <c r="B599" s="94"/>
      <c r="C599" s="18" t="s">
        <v>3</v>
      </c>
      <c r="D599" s="42"/>
    </row>
    <row r="600" spans="1:4" ht="12.75">
      <c r="A600" s="130"/>
      <c r="B600" s="94"/>
      <c r="C600" s="18" t="s">
        <v>4</v>
      </c>
      <c r="D600" s="42">
        <v>4012012</v>
      </c>
    </row>
    <row r="601" spans="1:4" ht="12.75">
      <c r="A601" s="130"/>
      <c r="B601" s="94"/>
      <c r="C601" s="95" t="s">
        <v>5</v>
      </c>
      <c r="D601" s="91"/>
    </row>
    <row r="602" spans="1:4" ht="12.75">
      <c r="A602" s="130"/>
      <c r="B602" s="94"/>
      <c r="C602" s="95"/>
      <c r="D602" s="92"/>
    </row>
    <row r="603" spans="1:4" ht="25.5">
      <c r="A603" s="130"/>
      <c r="B603" s="94"/>
      <c r="C603" s="20" t="s">
        <v>11</v>
      </c>
      <c r="D603" s="42"/>
    </row>
    <row r="604" spans="1:4" ht="12.75">
      <c r="A604" s="130"/>
      <c r="B604" s="94"/>
      <c r="C604" s="18" t="s">
        <v>6</v>
      </c>
      <c r="D604" s="42"/>
    </row>
    <row r="605" spans="1:4" ht="12.75">
      <c r="A605" s="130"/>
      <c r="B605" s="94"/>
      <c r="C605" s="21" t="s">
        <v>7</v>
      </c>
      <c r="D605" s="42"/>
    </row>
    <row r="606" spans="1:4" ht="12.75" customHeight="1">
      <c r="A606" s="130"/>
      <c r="B606" s="94" t="s">
        <v>59</v>
      </c>
      <c r="C606" s="22" t="s">
        <v>12</v>
      </c>
      <c r="D606" s="44">
        <f>SUM(D607,D615)</f>
        <v>10903747</v>
      </c>
    </row>
    <row r="607" spans="1:4" ht="12.75" customHeight="1">
      <c r="A607" s="130"/>
      <c r="B607" s="94"/>
      <c r="C607" s="17" t="s">
        <v>1</v>
      </c>
      <c r="D607" s="42">
        <f>SUM(D609:D614)</f>
        <v>10808747</v>
      </c>
    </row>
    <row r="608" spans="1:4" ht="12.75" customHeight="1">
      <c r="A608" s="130"/>
      <c r="B608" s="94"/>
      <c r="C608" s="17" t="s">
        <v>2</v>
      </c>
      <c r="D608" s="42"/>
    </row>
    <row r="609" spans="1:4" ht="12.75" customHeight="1">
      <c r="A609" s="130"/>
      <c r="B609" s="94"/>
      <c r="C609" s="18" t="s">
        <v>3</v>
      </c>
      <c r="D609" s="42"/>
    </row>
    <row r="610" spans="1:4" ht="12.75" customHeight="1">
      <c r="A610" s="130"/>
      <c r="B610" s="94"/>
      <c r="C610" s="18" t="s">
        <v>4</v>
      </c>
      <c r="D610" s="42">
        <f>10768747+35000+5000</f>
        <v>10808747</v>
      </c>
    </row>
    <row r="611" spans="1:4" ht="15" customHeight="1">
      <c r="A611" s="130"/>
      <c r="B611" s="94"/>
      <c r="C611" s="95" t="s">
        <v>5</v>
      </c>
      <c r="D611" s="91"/>
    </row>
    <row r="612" spans="1:4" ht="9.75" customHeight="1">
      <c r="A612" s="130"/>
      <c r="B612" s="94"/>
      <c r="C612" s="95"/>
      <c r="D612" s="92"/>
    </row>
    <row r="613" spans="1:4" ht="25.5">
      <c r="A613" s="130"/>
      <c r="B613" s="94"/>
      <c r="C613" s="20" t="s">
        <v>11</v>
      </c>
      <c r="D613" s="42"/>
    </row>
    <row r="614" spans="1:4" ht="12.75" customHeight="1">
      <c r="A614" s="130"/>
      <c r="B614" s="94"/>
      <c r="C614" s="18" t="s">
        <v>6</v>
      </c>
      <c r="D614" s="42"/>
    </row>
    <row r="615" spans="1:4" ht="12.75" customHeight="1">
      <c r="A615" s="130"/>
      <c r="B615" s="94"/>
      <c r="C615" s="21" t="s">
        <v>7</v>
      </c>
      <c r="D615" s="42">
        <v>95000</v>
      </c>
    </row>
    <row r="616" spans="1:4" ht="12.75">
      <c r="A616" s="93"/>
      <c r="B616" s="94" t="s">
        <v>167</v>
      </c>
      <c r="C616" s="22" t="s">
        <v>168</v>
      </c>
      <c r="D616" s="44">
        <f>SUM(D617,D625)</f>
        <v>814000</v>
      </c>
    </row>
    <row r="617" spans="1:4" ht="12.75">
      <c r="A617" s="93"/>
      <c r="B617" s="94"/>
      <c r="C617" s="17" t="s">
        <v>1</v>
      </c>
      <c r="D617" s="42">
        <f>SUM(D618:D624)</f>
        <v>814000</v>
      </c>
    </row>
    <row r="618" spans="1:4" ht="12.75">
      <c r="A618" s="93"/>
      <c r="B618" s="94"/>
      <c r="C618" s="17" t="s">
        <v>2</v>
      </c>
      <c r="D618" s="42"/>
    </row>
    <row r="619" spans="1:4" ht="12.75">
      <c r="A619" s="93"/>
      <c r="B619" s="94"/>
      <c r="C619" s="18" t="s">
        <v>3</v>
      </c>
      <c r="D619" s="42"/>
    </row>
    <row r="620" spans="1:4" ht="12.75">
      <c r="A620" s="93"/>
      <c r="B620" s="94"/>
      <c r="C620" s="18" t="s">
        <v>4</v>
      </c>
      <c r="D620" s="42"/>
    </row>
    <row r="621" spans="1:4" ht="12.75">
      <c r="A621" s="93"/>
      <c r="B621" s="94"/>
      <c r="C621" s="95" t="s">
        <v>5</v>
      </c>
      <c r="D621" s="91"/>
    </row>
    <row r="622" spans="1:4" ht="12.75">
      <c r="A622" s="93"/>
      <c r="B622" s="94"/>
      <c r="C622" s="95"/>
      <c r="D622" s="92"/>
    </row>
    <row r="623" spans="1:4" ht="25.5">
      <c r="A623" s="93"/>
      <c r="B623" s="94"/>
      <c r="C623" s="20" t="s">
        <v>11</v>
      </c>
      <c r="D623" s="42"/>
    </row>
    <row r="624" spans="1:4" ht="12.75">
      <c r="A624" s="93"/>
      <c r="B624" s="94"/>
      <c r="C624" s="18" t="s">
        <v>6</v>
      </c>
      <c r="D624" s="42">
        <f>460000+240000+114000</f>
        <v>814000</v>
      </c>
    </row>
    <row r="625" spans="1:4" ht="12.75">
      <c r="A625" s="93"/>
      <c r="B625" s="94"/>
      <c r="C625" s="21" t="s">
        <v>7</v>
      </c>
      <c r="D625" s="42">
        <f>240000-240000</f>
        <v>0</v>
      </c>
    </row>
    <row r="626" spans="1:4" ht="12.75">
      <c r="A626" s="93"/>
      <c r="B626" s="94" t="s">
        <v>84</v>
      </c>
      <c r="C626" s="22" t="s">
        <v>8</v>
      </c>
      <c r="D626" s="44">
        <f>SUM(D627,D635)</f>
        <v>94164</v>
      </c>
    </row>
    <row r="627" spans="1:4" ht="12.75">
      <c r="A627" s="93"/>
      <c r="B627" s="94"/>
      <c r="C627" s="17" t="s">
        <v>1</v>
      </c>
      <c r="D627" s="42">
        <f>SUM(D628:D634)</f>
        <v>94164</v>
      </c>
    </row>
    <row r="628" spans="1:4" ht="12.75">
      <c r="A628" s="93"/>
      <c r="B628" s="94"/>
      <c r="C628" s="17" t="s">
        <v>2</v>
      </c>
      <c r="D628" s="42"/>
    </row>
    <row r="629" spans="1:4" ht="12.75">
      <c r="A629" s="93"/>
      <c r="B629" s="94"/>
      <c r="C629" s="18" t="s">
        <v>3</v>
      </c>
      <c r="D629" s="42"/>
    </row>
    <row r="630" spans="1:4" ht="12.75">
      <c r="A630" s="93"/>
      <c r="B630" s="94"/>
      <c r="C630" s="18" t="s">
        <v>4</v>
      </c>
      <c r="D630" s="42"/>
    </row>
    <row r="631" spans="1:4" ht="12.75">
      <c r="A631" s="93"/>
      <c r="B631" s="94"/>
      <c r="C631" s="95" t="s">
        <v>5</v>
      </c>
      <c r="D631" s="91"/>
    </row>
    <row r="632" spans="1:4" ht="12.75">
      <c r="A632" s="93"/>
      <c r="B632" s="94"/>
      <c r="C632" s="95"/>
      <c r="D632" s="92"/>
    </row>
    <row r="633" spans="1:4" ht="25.5">
      <c r="A633" s="93"/>
      <c r="B633" s="94"/>
      <c r="C633" s="20" t="s">
        <v>11</v>
      </c>
      <c r="D633" s="42"/>
    </row>
    <row r="634" spans="1:4" ht="12.75">
      <c r="A634" s="93"/>
      <c r="B634" s="94"/>
      <c r="C634" s="18" t="s">
        <v>6</v>
      </c>
      <c r="D634" s="42">
        <v>94164</v>
      </c>
    </row>
    <row r="635" spans="1:4" ht="12.75">
      <c r="A635" s="93"/>
      <c r="B635" s="94"/>
      <c r="C635" s="21" t="s">
        <v>7</v>
      </c>
      <c r="D635" s="42"/>
    </row>
    <row r="636" spans="1:4" ht="12.75" customHeight="1">
      <c r="A636" s="4" t="s">
        <v>62</v>
      </c>
      <c r="B636" s="5"/>
      <c r="C636" s="25" t="s">
        <v>103</v>
      </c>
      <c r="D636" s="50">
        <f>SUM(D637)</f>
        <v>1686500</v>
      </c>
    </row>
    <row r="637" spans="1:4" ht="12.75">
      <c r="A637" s="122"/>
      <c r="B637" s="94" t="s">
        <v>63</v>
      </c>
      <c r="C637" s="22" t="s">
        <v>64</v>
      </c>
      <c r="D637" s="44">
        <f>SUM(D638,D646)</f>
        <v>1686500</v>
      </c>
    </row>
    <row r="638" spans="1:4" ht="12.75">
      <c r="A638" s="122"/>
      <c r="B638" s="94"/>
      <c r="C638" s="17" t="s">
        <v>1</v>
      </c>
      <c r="D638" s="42">
        <f>SUM(D640:D645)</f>
        <v>1586500</v>
      </c>
    </row>
    <row r="639" spans="1:4" ht="12.75">
      <c r="A639" s="122"/>
      <c r="B639" s="94"/>
      <c r="C639" s="17" t="s">
        <v>2</v>
      </c>
      <c r="D639" s="42"/>
    </row>
    <row r="640" spans="1:4" ht="12.75">
      <c r="A640" s="122"/>
      <c r="B640" s="94"/>
      <c r="C640" s="18" t="s">
        <v>3</v>
      </c>
      <c r="D640" s="42"/>
    </row>
    <row r="641" spans="1:4" ht="12.75">
      <c r="A641" s="122"/>
      <c r="B641" s="94"/>
      <c r="C641" s="18" t="s">
        <v>4</v>
      </c>
      <c r="D641" s="42">
        <v>1374000</v>
      </c>
    </row>
    <row r="642" spans="1:4" ht="12.75">
      <c r="A642" s="122"/>
      <c r="B642" s="94"/>
      <c r="C642" s="95" t="s">
        <v>5</v>
      </c>
      <c r="D642" s="91"/>
    </row>
    <row r="643" spans="1:4" ht="12.75">
      <c r="A643" s="122"/>
      <c r="B643" s="94"/>
      <c r="C643" s="95"/>
      <c r="D643" s="92"/>
    </row>
    <row r="644" spans="1:4" ht="25.5">
      <c r="A644" s="122"/>
      <c r="B644" s="94"/>
      <c r="C644" s="20" t="s">
        <v>11</v>
      </c>
      <c r="D644" s="42"/>
    </row>
    <row r="645" spans="1:4" ht="12.75">
      <c r="A645" s="122"/>
      <c r="B645" s="94"/>
      <c r="C645" s="18" t="s">
        <v>6</v>
      </c>
      <c r="D645" s="42">
        <f>312500-100000</f>
        <v>212500</v>
      </c>
    </row>
    <row r="646" spans="1:4" ht="13.5" thickBot="1">
      <c r="A646" s="135"/>
      <c r="B646" s="136"/>
      <c r="C646" s="36" t="s">
        <v>7</v>
      </c>
      <c r="D646" s="46">
        <v>100000</v>
      </c>
    </row>
    <row r="647" spans="1:4" ht="25.5" customHeight="1" thickBot="1">
      <c r="A647" s="133" t="s">
        <v>16</v>
      </c>
      <c r="B647" s="134"/>
      <c r="C647" s="134"/>
      <c r="D647" s="47">
        <f>SUM(D636,D535,D524,D482,D401,D380,D309,D298,D226,D184,D173,D162,D91,D9)+D503+D277+D80+D461+D215</f>
        <v>495537010</v>
      </c>
    </row>
    <row r="648" spans="1:4" ht="12.75">
      <c r="A648" s="38"/>
      <c r="B648" s="39"/>
      <c r="C648" s="39"/>
      <c r="D648" s="39"/>
    </row>
  </sheetData>
  <mergeCells count="252">
    <mergeCell ref="A483:A492"/>
    <mergeCell ref="B483:B492"/>
    <mergeCell ref="C488:C489"/>
    <mergeCell ref="D488:D489"/>
    <mergeCell ref="A381:A390"/>
    <mergeCell ref="B381:B390"/>
    <mergeCell ref="C386:C387"/>
    <mergeCell ref="D386:D387"/>
    <mergeCell ref="A257:A266"/>
    <mergeCell ref="B257:B266"/>
    <mergeCell ref="C262:C263"/>
    <mergeCell ref="D262:D263"/>
    <mergeCell ref="A152:A161"/>
    <mergeCell ref="B152:B161"/>
    <mergeCell ref="C157:C158"/>
    <mergeCell ref="A70:A79"/>
    <mergeCell ref="B132:B141"/>
    <mergeCell ref="A132:A141"/>
    <mergeCell ref="A142:A151"/>
    <mergeCell ref="B142:B151"/>
    <mergeCell ref="C147:C148"/>
    <mergeCell ref="A112:A121"/>
    <mergeCell ref="B330:B339"/>
    <mergeCell ref="C283:C284"/>
    <mergeCell ref="B247:B256"/>
    <mergeCell ref="C242:C243"/>
    <mergeCell ref="B237:B246"/>
    <mergeCell ref="A205:A214"/>
    <mergeCell ref="B216:B225"/>
    <mergeCell ref="A216:A225"/>
    <mergeCell ref="A596:A605"/>
    <mergeCell ref="A493:A502"/>
    <mergeCell ref="B504:B513"/>
    <mergeCell ref="A504:A513"/>
    <mergeCell ref="B556:B565"/>
    <mergeCell ref="A576:A585"/>
    <mergeCell ref="B576:B585"/>
    <mergeCell ref="A525:A534"/>
    <mergeCell ref="A566:A575"/>
    <mergeCell ref="B566:B575"/>
    <mergeCell ref="A472:A481"/>
    <mergeCell ref="B472:B481"/>
    <mergeCell ref="A514:A523"/>
    <mergeCell ref="B514:B523"/>
    <mergeCell ref="B493:B502"/>
    <mergeCell ref="A546:A555"/>
    <mergeCell ref="B525:B534"/>
    <mergeCell ref="B112:B121"/>
    <mergeCell ref="A81:A90"/>
    <mergeCell ref="B81:B90"/>
    <mergeCell ref="A92:A101"/>
    <mergeCell ref="B92:B101"/>
    <mergeCell ref="B102:B111"/>
    <mergeCell ref="A102:A111"/>
    <mergeCell ref="C25:C26"/>
    <mergeCell ref="C107:C108"/>
    <mergeCell ref="C35:C36"/>
    <mergeCell ref="C86:C87"/>
    <mergeCell ref="C55:C56"/>
    <mergeCell ref="C97:C98"/>
    <mergeCell ref="C117:C118"/>
    <mergeCell ref="B340:B349"/>
    <mergeCell ref="B278:B287"/>
    <mergeCell ref="C293:C294"/>
    <mergeCell ref="C190:C191"/>
    <mergeCell ref="B185:B194"/>
    <mergeCell ref="C272:C273"/>
    <mergeCell ref="B320:B329"/>
    <mergeCell ref="C137:C138"/>
    <mergeCell ref="C127:C128"/>
    <mergeCell ref="A310:A319"/>
    <mergeCell ref="B310:B319"/>
    <mergeCell ref="A278:A287"/>
    <mergeCell ref="B299:B308"/>
    <mergeCell ref="B288:B297"/>
    <mergeCell ref="B452:B460"/>
    <mergeCell ref="B370:B379"/>
    <mergeCell ref="B360:B369"/>
    <mergeCell ref="A370:A379"/>
    <mergeCell ref="B442:B451"/>
    <mergeCell ref="B432:B441"/>
    <mergeCell ref="A391:A400"/>
    <mergeCell ref="B391:B400"/>
    <mergeCell ref="A402:A411"/>
    <mergeCell ref="A412:A421"/>
    <mergeCell ref="A556:A565"/>
    <mergeCell ref="B586:B595"/>
    <mergeCell ref="C591:C592"/>
    <mergeCell ref="A647:C647"/>
    <mergeCell ref="A637:A646"/>
    <mergeCell ref="A626:A635"/>
    <mergeCell ref="B626:B635"/>
    <mergeCell ref="C631:C632"/>
    <mergeCell ref="C611:C612"/>
    <mergeCell ref="B637:B646"/>
    <mergeCell ref="B596:B605"/>
    <mergeCell ref="C601:C602"/>
    <mergeCell ref="C642:C643"/>
    <mergeCell ref="A536:A545"/>
    <mergeCell ref="B536:B545"/>
    <mergeCell ref="C581:C582"/>
    <mergeCell ref="C571:C572"/>
    <mergeCell ref="A606:A615"/>
    <mergeCell ref="B606:B615"/>
    <mergeCell ref="A586:A595"/>
    <mergeCell ref="C561:C562"/>
    <mergeCell ref="B546:B555"/>
    <mergeCell ref="C1:D1"/>
    <mergeCell ref="C498:C499"/>
    <mergeCell ref="C252:C253"/>
    <mergeCell ref="C315:C316"/>
    <mergeCell ref="C304:C305"/>
    <mergeCell ref="C325:C326"/>
    <mergeCell ref="C179:C180"/>
    <mergeCell ref="C221:C222"/>
    <mergeCell ref="C210:C211"/>
    <mergeCell ref="C407:C408"/>
    <mergeCell ref="C396:C397"/>
    <mergeCell ref="C530:C531"/>
    <mergeCell ref="C427:C428"/>
    <mergeCell ref="C437:C438"/>
    <mergeCell ref="C509:C510"/>
    <mergeCell ref="C551:C552"/>
    <mergeCell ref="C541:C542"/>
    <mergeCell ref="D530:D531"/>
    <mergeCell ref="D335:D336"/>
    <mergeCell ref="D396:D397"/>
    <mergeCell ref="C345:C346"/>
    <mergeCell ref="C335:C336"/>
    <mergeCell ref="C417:C418"/>
    <mergeCell ref="C519:C520"/>
    <mergeCell ref="D498:D499"/>
    <mergeCell ref="D509:D510"/>
    <mergeCell ref="C447:C448"/>
    <mergeCell ref="C477:C478"/>
    <mergeCell ref="D477:D478"/>
    <mergeCell ref="D447:D448"/>
    <mergeCell ref="B350:B359"/>
    <mergeCell ref="A247:A256"/>
    <mergeCell ref="A267:A276"/>
    <mergeCell ref="A237:A246"/>
    <mergeCell ref="B267:B276"/>
    <mergeCell ref="A340:A349"/>
    <mergeCell ref="A350:A359"/>
    <mergeCell ref="A330:A339"/>
    <mergeCell ref="A320:A329"/>
    <mergeCell ref="A288:A297"/>
    <mergeCell ref="B205:B214"/>
    <mergeCell ref="C5:C7"/>
    <mergeCell ref="A432:A441"/>
    <mergeCell ref="B122:B131"/>
    <mergeCell ref="C168:C169"/>
    <mergeCell ref="A174:A183"/>
    <mergeCell ref="B174:B183"/>
    <mergeCell ref="A185:A194"/>
    <mergeCell ref="A163:A172"/>
    <mergeCell ref="B163:B172"/>
    <mergeCell ref="B20:B29"/>
    <mergeCell ref="A20:A29"/>
    <mergeCell ref="A30:A39"/>
    <mergeCell ref="B30:B39"/>
    <mergeCell ref="A122:A131"/>
    <mergeCell ref="D5:D6"/>
    <mergeCell ref="B50:B59"/>
    <mergeCell ref="B70:B79"/>
    <mergeCell ref="C75:C76"/>
    <mergeCell ref="C45:C46"/>
    <mergeCell ref="A5:A7"/>
    <mergeCell ref="B5:B7"/>
    <mergeCell ref="A40:A49"/>
    <mergeCell ref="B40:B49"/>
    <mergeCell ref="B402:B411"/>
    <mergeCell ref="D642:D643"/>
    <mergeCell ref="A3:D3"/>
    <mergeCell ref="C365:C366"/>
    <mergeCell ref="C355:C356"/>
    <mergeCell ref="A360:A369"/>
    <mergeCell ref="A442:A451"/>
    <mergeCell ref="A299:A308"/>
    <mergeCell ref="C375:C376"/>
    <mergeCell ref="C4:D4"/>
    <mergeCell ref="A422:A431"/>
    <mergeCell ref="B422:B431"/>
    <mergeCell ref="D272:D273"/>
    <mergeCell ref="D601:D602"/>
    <mergeCell ref="D519:D520"/>
    <mergeCell ref="D407:D408"/>
    <mergeCell ref="D365:D366"/>
    <mergeCell ref="D345:D346"/>
    <mergeCell ref="D375:D376"/>
    <mergeCell ref="B412:B421"/>
    <mergeCell ref="D631:D632"/>
    <mergeCell ref="D561:D562"/>
    <mergeCell ref="D571:D572"/>
    <mergeCell ref="D581:D582"/>
    <mergeCell ref="D591:D592"/>
    <mergeCell ref="D35:D36"/>
    <mergeCell ref="D25:D26"/>
    <mergeCell ref="D45:D46"/>
    <mergeCell ref="D611:D612"/>
    <mergeCell ref="D541:D542"/>
    <mergeCell ref="D551:D552"/>
    <mergeCell ref="D117:D118"/>
    <mergeCell ref="D97:D98"/>
    <mergeCell ref="D55:D56"/>
    <mergeCell ref="D147:D148"/>
    <mergeCell ref="D75:D76"/>
    <mergeCell ref="D293:D294"/>
    <mergeCell ref="D242:D243"/>
    <mergeCell ref="D252:D253"/>
    <mergeCell ref="D86:D87"/>
    <mergeCell ref="D283:D284"/>
    <mergeCell ref="D107:D108"/>
    <mergeCell ref="D137:D138"/>
    <mergeCell ref="D168:D169"/>
    <mergeCell ref="D179:D180"/>
    <mergeCell ref="D417:D418"/>
    <mergeCell ref="D427:D428"/>
    <mergeCell ref="D437:D438"/>
    <mergeCell ref="D325:D326"/>
    <mergeCell ref="D355:D356"/>
    <mergeCell ref="D304:D305"/>
    <mergeCell ref="D127:D128"/>
    <mergeCell ref="D315:D316"/>
    <mergeCell ref="D190:D191"/>
    <mergeCell ref="D221:D222"/>
    <mergeCell ref="D210:D211"/>
    <mergeCell ref="D157:D158"/>
    <mergeCell ref="C15:C16"/>
    <mergeCell ref="D15:D16"/>
    <mergeCell ref="A10:A19"/>
    <mergeCell ref="B10:B19"/>
    <mergeCell ref="A195:A204"/>
    <mergeCell ref="B195:B204"/>
    <mergeCell ref="C200:C201"/>
    <mergeCell ref="D200:D201"/>
    <mergeCell ref="A227:A236"/>
    <mergeCell ref="B227:B236"/>
    <mergeCell ref="C232:C233"/>
    <mergeCell ref="D232:D233"/>
    <mergeCell ref="A60:A69"/>
    <mergeCell ref="B60:B69"/>
    <mergeCell ref="C65:C66"/>
    <mergeCell ref="D65:D66"/>
    <mergeCell ref="A616:A625"/>
    <mergeCell ref="B616:B625"/>
    <mergeCell ref="C621:C622"/>
    <mergeCell ref="D621:D622"/>
    <mergeCell ref="A462:A471"/>
    <mergeCell ref="B462:B471"/>
    <mergeCell ref="C467:C468"/>
    <mergeCell ref="D467:D468"/>
  </mergeCells>
  <printOptions horizontalCentered="1"/>
  <pageMargins left="0" right="0" top="0.5511811023622047" bottom="0.5118110236220472" header="0.2755905511811024" footer="0.5118110236220472"/>
  <pageSetup orientation="portrait" paperSize="9" r:id="rId1"/>
  <rowBreaks count="16" manualBreakCount="16">
    <brk id="39" max="3" man="1"/>
    <brk id="79" max="3" man="1"/>
    <brk id="121" max="3" man="1"/>
    <brk id="161" max="3" man="1"/>
    <brk id="204" max="3" man="1"/>
    <brk id="246" max="3" man="1"/>
    <brk id="287" max="3" man="1"/>
    <brk id="308" max="3" man="1"/>
    <brk id="349" max="3" man="1"/>
    <brk id="390" max="3" man="1"/>
    <brk id="431" max="3" man="1"/>
    <brk id="471" max="3" man="1"/>
    <brk id="513" max="3" man="1"/>
    <brk id="555" max="3" man="1"/>
    <brk id="595" max="3" man="1"/>
    <brk id="6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MURDZIA</cp:lastModifiedBy>
  <cp:lastPrinted>2006-01-06T09:39:20Z</cp:lastPrinted>
  <dcterms:created xsi:type="dcterms:W3CDTF">1997-02-26T13:46:56Z</dcterms:created>
  <dcterms:modified xsi:type="dcterms:W3CDTF">2006-01-06T13:06:31Z</dcterms:modified>
  <cp:category/>
  <cp:version/>
  <cp:contentType/>
  <cp:contentStatus/>
</cp:coreProperties>
</file>