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510" activeTab="2"/>
  </bookViews>
  <sheets>
    <sheet name="gminy" sheetId="1" r:id="rId1"/>
    <sheet name="przed_azb" sheetId="2" r:id="rId2"/>
    <sheet name="przed_PCB" sheetId="3" r:id="rId3"/>
  </sheets>
  <definedNames>
    <definedName name="_xlnm.Print_Area" localSheetId="0">'gminy'!$A$1:$Q$233</definedName>
    <definedName name="_xlnm.Print_Area" localSheetId="1">'przed_azb'!$A$1:$M$67</definedName>
    <definedName name="_xlnm.Print_Area" localSheetId="2">'przed_PCB'!$A$1:$K$31</definedName>
  </definedNames>
  <calcPr fullCalcOnLoad="1"/>
</workbook>
</file>

<file path=xl/sharedStrings.xml><?xml version="1.0" encoding="utf-8"?>
<sst xmlns="http://schemas.openxmlformats.org/spreadsheetml/2006/main" count="2518" uniqueCount="604">
  <si>
    <t xml:space="preserve">budynki mieszkalne, gospodarcze, garaże </t>
  </si>
  <si>
    <t>planowane do wycofania do 2010 r.</t>
  </si>
  <si>
    <t>Sekcja Eksploatacji w Rozwadowie</t>
  </si>
  <si>
    <t>pokrycia dachowe budynków mieszkalnych, gospodarczych, garaży</t>
  </si>
  <si>
    <t>pokrycia dachowe budynków</t>
  </si>
  <si>
    <t>pokrycie dachowe budynku</t>
  </si>
  <si>
    <t>pokrycie dachowe budynków mieszkalnych, gospodarczych i inwentarskich</t>
  </si>
  <si>
    <t>płyty azbestowo-cementowe płaskie i faliste dla budownictwa</t>
  </si>
  <si>
    <t xml:space="preserve">129 indywidualnych gospodarstw domowych </t>
  </si>
  <si>
    <t>Okręgowa Spółdzielnia Mleczarska, 36-220 Jasienica Rosielna</t>
  </si>
  <si>
    <t>pokrycia dachowe faliste</t>
  </si>
  <si>
    <t>do roku 2020</t>
  </si>
  <si>
    <t>ul. Słoneczna 5                         39-200 Dębica</t>
  </si>
  <si>
    <t>stopień pilności II     ponowna ocena wymagana w czasie do 1 roku</t>
  </si>
  <si>
    <t>pokrycie budynków mieszkalnych i gospodarczych</t>
  </si>
  <si>
    <t>sprzedaż pieca obrotowego ALLINO; Z-d Obróbki Plastycznej Sp. z o.o. Świdnik, oraz usunięcie uszczelnienia w 3 suszarkach przez P.P.H.U."ELEKTRONIX", orazsprzedaż pieca komorowego PGK, demontaż pieca tunelowego LINN przez P.P.H.U. "ELEKTRONIX"</t>
  </si>
  <si>
    <t>3 obiekty budowlane pokryte eternitem zaznaczone na planie Zakładu</t>
  </si>
  <si>
    <t>szacuje się, że na terenie gminy Strzyżów występuje ok.100 tys. m2 wyrobów zaw. azbest lecz właściciele budynków odmawiają złożenia stosownej informacji</t>
  </si>
  <si>
    <t>Tarnobrzeg, budynki mieszkalne, wielorodzinne przy ul.:                               ul. Świętej Barbary,             ul. Kopernika,                      ul. Konstytucji 3 Maja,              ul. Kossaka, ul. Matejki,             ul. Kwiatkowskiego,                ul. Zwierzyniecka</t>
  </si>
  <si>
    <t>stopień pilności I lub II</t>
  </si>
  <si>
    <t>budynki mieszkalne i gopodarcze (pokrycie i ocieplenie)</t>
  </si>
  <si>
    <t>bloki mieszkalne Mieleckiej Spółdzielni Mieszkaniowej, ul. Staffa 4a, 39-300 Mielec</t>
  </si>
  <si>
    <t>Pokrycia dachowe</t>
  </si>
  <si>
    <t>Według inwentaryzacji na koniec lat 90</t>
  </si>
  <si>
    <t>Płyty faliste azbestowo-cementowe</t>
  </si>
  <si>
    <t xml:space="preserve">budynki mieszkalne, gospodarczych, garaże </t>
  </si>
  <si>
    <t>budynki mieszkalne i gospodarcze</t>
  </si>
  <si>
    <t>RZESZÓW</t>
  </si>
  <si>
    <t>PRZEMYŚL</t>
  </si>
  <si>
    <t>KROSNO</t>
  </si>
  <si>
    <t>(grodzki)</t>
  </si>
  <si>
    <t>TARNOBRZEG</t>
  </si>
  <si>
    <t>Ilość [ton]</t>
  </si>
  <si>
    <t>Ilość PCB łącznie [ton]</t>
  </si>
  <si>
    <t>płyty azbestowo-cementowe płaskie stosoweane w budownictwie</t>
  </si>
  <si>
    <t>pokrycia budynków</t>
  </si>
  <si>
    <t>unieszkodliwienie do 30.06.2010 r.</t>
  </si>
  <si>
    <t>ul. Grunwaldzka 15</t>
  </si>
  <si>
    <t>Miejsce występowania wyrobów</t>
  </si>
  <si>
    <t>Azbest</t>
  </si>
  <si>
    <t>PCB</t>
  </si>
  <si>
    <t>Inne substancje</t>
  </si>
  <si>
    <t>Lp.</t>
  </si>
  <si>
    <t>Powiat</t>
  </si>
  <si>
    <t>Gmina</t>
  </si>
  <si>
    <t>Nazwa wyrobu zawierającego azbest</t>
  </si>
  <si>
    <t>Uwagi</t>
  </si>
  <si>
    <t>Nazwa instalacji i urządzeń zawierających PCB</t>
  </si>
  <si>
    <t>Ilość urządzeń [szt.]</t>
  </si>
  <si>
    <t>Stan instalacji lub urządzeń</t>
  </si>
  <si>
    <t>Data i sposób usunięcia lub zastąpienia PCB inną substancją</t>
  </si>
  <si>
    <t>Nazwa wyrobu</t>
  </si>
  <si>
    <t>płyty azbestowo-cementowe płaskie i faliste</t>
  </si>
  <si>
    <t>budynki jednorodzinne i inne</t>
  </si>
  <si>
    <t>Ilość [szt.]</t>
  </si>
  <si>
    <t>1.</t>
  </si>
  <si>
    <t>BIESZCZADZKI</t>
  </si>
  <si>
    <t>Czarna</t>
  </si>
  <si>
    <t>bd.</t>
  </si>
  <si>
    <t>-</t>
  </si>
  <si>
    <t>Lutowiska</t>
  </si>
  <si>
    <t>Ustrzyki Dolne</t>
  </si>
  <si>
    <t>RAZEM</t>
  </si>
  <si>
    <t>2.</t>
  </si>
  <si>
    <t>BRZOZOWSKI</t>
  </si>
  <si>
    <t>Brzozów</t>
  </si>
  <si>
    <t>Domaradz</t>
  </si>
  <si>
    <t>Dydnia</t>
  </si>
  <si>
    <t>Haczów</t>
  </si>
  <si>
    <t>Jasienica Rosielna</t>
  </si>
  <si>
    <t>Nozdrzec</t>
  </si>
  <si>
    <t>3.</t>
  </si>
  <si>
    <t>DĘBICKI</t>
  </si>
  <si>
    <t>Brzostek</t>
  </si>
  <si>
    <t>Dębica (miejska)</t>
  </si>
  <si>
    <t>Dębica (wiejska)</t>
  </si>
  <si>
    <t>Jodłowa</t>
  </si>
  <si>
    <t>Pilzno</t>
  </si>
  <si>
    <t>Żyraków</t>
  </si>
  <si>
    <t>4.</t>
  </si>
  <si>
    <t>JAROSŁAWSKI</t>
  </si>
  <si>
    <t>Chłopice</t>
  </si>
  <si>
    <t>Jarosław (miejska)</t>
  </si>
  <si>
    <t>Jarosław (wiejska)</t>
  </si>
  <si>
    <t>Laszki</t>
  </si>
  <si>
    <t>Pawłosiów</t>
  </si>
  <si>
    <t>Pruchnik</t>
  </si>
  <si>
    <t>Radymno (miejska)</t>
  </si>
  <si>
    <t>Radymno (wiejska)</t>
  </si>
  <si>
    <t>Rokietnica</t>
  </si>
  <si>
    <t>Wiązownica</t>
  </si>
  <si>
    <t>5.</t>
  </si>
  <si>
    <t>JASIELSKI</t>
  </si>
  <si>
    <t>Brzyska</t>
  </si>
  <si>
    <t>Dębowiec</t>
  </si>
  <si>
    <t>Jasło (miejska)</t>
  </si>
  <si>
    <t>Jasło (wiejska)</t>
  </si>
  <si>
    <t>Kołaczyce</t>
  </si>
  <si>
    <t>Krempna</t>
  </si>
  <si>
    <t>Nowy Żmigród</t>
  </si>
  <si>
    <t>Osiek Jasielski</t>
  </si>
  <si>
    <t>pokrycia dachowe domów oraz budynków gospodarczych</t>
  </si>
  <si>
    <t>Skołyszyn</t>
  </si>
  <si>
    <t>Tarnowiec</t>
  </si>
  <si>
    <t>6.</t>
  </si>
  <si>
    <t>KOLBUSZOWSKI</t>
  </si>
  <si>
    <t>Cmolas</t>
  </si>
  <si>
    <t>Kolbuszowa</t>
  </si>
  <si>
    <t>Majdan Królewski</t>
  </si>
  <si>
    <t>Niwiska</t>
  </si>
  <si>
    <t>Raniżów</t>
  </si>
  <si>
    <t>Dzikowiec</t>
  </si>
  <si>
    <t>7.</t>
  </si>
  <si>
    <t>8.</t>
  </si>
  <si>
    <t>KROŚNIEŃSKI</t>
  </si>
  <si>
    <t>Chorkówka</t>
  </si>
  <si>
    <t>Dukla</t>
  </si>
  <si>
    <t>Iwonicz Zdrój</t>
  </si>
  <si>
    <t>Jedlicze</t>
  </si>
  <si>
    <t>Korczyna</t>
  </si>
  <si>
    <t>Krościenko Wyżne</t>
  </si>
  <si>
    <t>Miejsce Piastowe</t>
  </si>
  <si>
    <t>Rymanów</t>
  </si>
  <si>
    <t>Wojaszówka</t>
  </si>
  <si>
    <t>9.</t>
  </si>
  <si>
    <t>LESKI</t>
  </si>
  <si>
    <t>Baligród</t>
  </si>
  <si>
    <t>Cisna</t>
  </si>
  <si>
    <t>Lesko</t>
  </si>
  <si>
    <t>Olszanica</t>
  </si>
  <si>
    <t>Solina</t>
  </si>
  <si>
    <t>10.</t>
  </si>
  <si>
    <t>LEŻAJSKI</t>
  </si>
  <si>
    <t>Grodzisko Dolne</t>
  </si>
  <si>
    <t>Kuryłówka</t>
  </si>
  <si>
    <t>Leżajsk (miejska)</t>
  </si>
  <si>
    <t>Leżajsk (wiejska)</t>
  </si>
  <si>
    <t>Nowa Sarzyna</t>
  </si>
  <si>
    <t>11.</t>
  </si>
  <si>
    <t>LUBACZOWSKI</t>
  </si>
  <si>
    <t>Cieszanów</t>
  </si>
  <si>
    <t>Lubaczów (miejska)</t>
  </si>
  <si>
    <t>Lubaczów (wiejska)</t>
  </si>
  <si>
    <t>Narol</t>
  </si>
  <si>
    <t>Oleszyce</t>
  </si>
  <si>
    <t>Stary Dzików</t>
  </si>
  <si>
    <t>Wielkie Oczy</t>
  </si>
  <si>
    <t>12.</t>
  </si>
  <si>
    <t>ŁAŃCUCKI</t>
  </si>
  <si>
    <t>Białobrzegi</t>
  </si>
  <si>
    <t>Łańcut (miejska)</t>
  </si>
  <si>
    <t>Łańcut (wiejska)</t>
  </si>
  <si>
    <t>Markowa</t>
  </si>
  <si>
    <t>Rakszawa</t>
  </si>
  <si>
    <t>Żołynia</t>
  </si>
  <si>
    <t>13.</t>
  </si>
  <si>
    <t>MIELECKI</t>
  </si>
  <si>
    <t>Borowa</t>
  </si>
  <si>
    <t>Czermin</t>
  </si>
  <si>
    <t>Gawłuszowice</t>
  </si>
  <si>
    <t>Mielec (miejska)</t>
  </si>
  <si>
    <t>Mielec (wiejska)</t>
  </si>
  <si>
    <t>Padew Narodowa</t>
  </si>
  <si>
    <t>Przecław</t>
  </si>
  <si>
    <t>Radomyśl Wielki</t>
  </si>
  <si>
    <t>Tuszów Narodowy</t>
  </si>
  <si>
    <t>Wadowice Górne</t>
  </si>
  <si>
    <t>14.</t>
  </si>
  <si>
    <t>NIŻAŃSKI</t>
  </si>
  <si>
    <t>Harasiuki</t>
  </si>
  <si>
    <t>Jarocin</t>
  </si>
  <si>
    <t>Jeżowe</t>
  </si>
  <si>
    <t>Krzeszów</t>
  </si>
  <si>
    <t>Nisko</t>
  </si>
  <si>
    <t>Rudnik n/Sanem</t>
  </si>
  <si>
    <t>Ulanów</t>
  </si>
  <si>
    <t>15.</t>
  </si>
  <si>
    <t>16.</t>
  </si>
  <si>
    <t>PRZEMYSKI</t>
  </si>
  <si>
    <t>Bircza</t>
  </si>
  <si>
    <t>Dubiecko</t>
  </si>
  <si>
    <t>Fredropol</t>
  </si>
  <si>
    <t>Krasiczyn</t>
  </si>
  <si>
    <t>Krzywcza</t>
  </si>
  <si>
    <t>Medyka</t>
  </si>
  <si>
    <t>Orły</t>
  </si>
  <si>
    <t>Przemyśl</t>
  </si>
  <si>
    <t>Stubno</t>
  </si>
  <si>
    <t>Żurawica</t>
  </si>
  <si>
    <t>17.</t>
  </si>
  <si>
    <t>PRZEWORSKI</t>
  </si>
  <si>
    <t>Adamówka</t>
  </si>
  <si>
    <t>Gać</t>
  </si>
  <si>
    <t>Jawornik Polski</t>
  </si>
  <si>
    <t>Kańczuga</t>
  </si>
  <si>
    <t>Przeworsk (miejska)</t>
  </si>
  <si>
    <t>Przeworsk (wiejska)</t>
  </si>
  <si>
    <t>Sieniawa</t>
  </si>
  <si>
    <t>Tryńcza</t>
  </si>
  <si>
    <t>od 2006 r. z terenu gminy wywieziono 105,46 t. azbestu</t>
  </si>
  <si>
    <t>płyty azbestowo-cementowe faliste i płaskie stosowane w  budownictwie</t>
  </si>
  <si>
    <t>Zarzecze</t>
  </si>
  <si>
    <t>18.</t>
  </si>
  <si>
    <t>ROPCZYCKO-SĘDZISZOWSKI</t>
  </si>
  <si>
    <t>Przekazano do składowania: do roku 2006 r. 4.4 Mg; w roku 2006 - 13,085 Mg; w roku 2007 - 2,629 Mg</t>
  </si>
  <si>
    <t>WO1, W02</t>
  </si>
  <si>
    <t>W03</t>
  </si>
  <si>
    <t>17 mb</t>
  </si>
  <si>
    <t>st. pilności II 350 m2; reszta st. pilności III</t>
  </si>
  <si>
    <t xml:space="preserve">0,096 - urządzenie działające; 0,700 magazynowany, przeznaczony do unieszkodliwienia </t>
  </si>
  <si>
    <t>Iwierzyce</t>
  </si>
  <si>
    <t>Ostrów</t>
  </si>
  <si>
    <t>Ropczyce</t>
  </si>
  <si>
    <t>Sędziszów Małopolski</t>
  </si>
  <si>
    <t>Wielopole Skrzyńskie</t>
  </si>
  <si>
    <t>19.</t>
  </si>
  <si>
    <t>20.</t>
  </si>
  <si>
    <t>RZESZOWSKI</t>
  </si>
  <si>
    <t>Błażowa</t>
  </si>
  <si>
    <t>Boguchwała</t>
  </si>
  <si>
    <t>Chmielnik</t>
  </si>
  <si>
    <t>Dynów (miejska)</t>
  </si>
  <si>
    <t>Dynów (wiejska)</t>
  </si>
  <si>
    <t>Głogów Małopolski</t>
  </si>
  <si>
    <t>Hyżne</t>
  </si>
  <si>
    <t>Kamień</t>
  </si>
  <si>
    <t>Krasne</t>
  </si>
  <si>
    <t>Lubenia</t>
  </si>
  <si>
    <t>Sokołów Małopolski</t>
  </si>
  <si>
    <t>Świlcza</t>
  </si>
  <si>
    <t>Trzebownisko</t>
  </si>
  <si>
    <t>Tyczyn</t>
  </si>
  <si>
    <t>21.</t>
  </si>
  <si>
    <t>SANOCKI</t>
  </si>
  <si>
    <t>Besko</t>
  </si>
  <si>
    <t>Komańcza</t>
  </si>
  <si>
    <t>Sanok (miejska)</t>
  </si>
  <si>
    <t>Sanok (wiejska)</t>
  </si>
  <si>
    <t>Tyrawa Wołoska</t>
  </si>
  <si>
    <t>Zagórz</t>
  </si>
  <si>
    <t>Zarszyn</t>
  </si>
  <si>
    <t>22.</t>
  </si>
  <si>
    <t>STALOWOWOLSKI</t>
  </si>
  <si>
    <t>Bojanów</t>
  </si>
  <si>
    <t>Pysznica</t>
  </si>
  <si>
    <t>Radomyśl nad Sanem</t>
  </si>
  <si>
    <t>Stalowa Wola</t>
  </si>
  <si>
    <t>Zaklików</t>
  </si>
  <si>
    <t>Zaleszany</t>
  </si>
  <si>
    <t>23.</t>
  </si>
  <si>
    <t>STRZYŻOWSKI</t>
  </si>
  <si>
    <t>Czudec</t>
  </si>
  <si>
    <t>Frysztak</t>
  </si>
  <si>
    <t>Niebylec</t>
  </si>
  <si>
    <t>Strzyżów</t>
  </si>
  <si>
    <t>Wiśniowa</t>
  </si>
  <si>
    <t>24.</t>
  </si>
  <si>
    <t>25.</t>
  </si>
  <si>
    <t>TARNOBRZESKI</t>
  </si>
  <si>
    <t>Baranów Sandomierski</t>
  </si>
  <si>
    <t>Gorzyce</t>
  </si>
  <si>
    <t>Grębów</t>
  </si>
  <si>
    <t>Nowa Dęba</t>
  </si>
  <si>
    <t>płyty faliste azbesowo-cementowe dla budownictwa</t>
  </si>
  <si>
    <t>Wyroby zawierające azbest, których wykorzystywanie zostało zakończone</t>
  </si>
  <si>
    <t>Nazwa i adres</t>
  </si>
  <si>
    <t>Nazwa, rodzaj wyrobu</t>
  </si>
  <si>
    <t>Ilość [Mg]</t>
  </si>
  <si>
    <t>Przydatność do dalszej eksploatacji</t>
  </si>
  <si>
    <t>Inne istotne informacje o wyrobach</t>
  </si>
  <si>
    <t>26.</t>
  </si>
  <si>
    <t>27.</t>
  </si>
  <si>
    <t>28.</t>
  </si>
  <si>
    <t>29.</t>
  </si>
  <si>
    <t>30.</t>
  </si>
  <si>
    <t>31.</t>
  </si>
  <si>
    <t>Wykorzystujący PCB</t>
  </si>
  <si>
    <t>Użytkowane instalacje i urządzenia</t>
  </si>
  <si>
    <t>Urządzenia usunięte lub unieszkodliwione</t>
  </si>
  <si>
    <t xml:space="preserve"> Nazwa instalacji lub urządzeń zawierających PCB</t>
  </si>
  <si>
    <t>Data i sposób usunięcia lub zastąpienia PCB</t>
  </si>
  <si>
    <t>płyty a-c dla budownictwa</t>
  </si>
  <si>
    <t>transformatory</t>
  </si>
  <si>
    <t>działające</t>
  </si>
  <si>
    <t>wymiana do czerwca 2010 r.</t>
  </si>
  <si>
    <t>kondensatory</t>
  </si>
  <si>
    <t>Krosno: ul. Mickiewicza 10,11,13,14,15,17,18,19,21,22,23,24, ul. Powstańców Warszawskich 84,90,94,96, ul. Bohaterów Westerplatte 21,23,25,27,28,30,32, ul. Podchorążych 7,15,17,23, ul.Wojska Polskiego 11,38,59, ul.Armii Krajowej 8, ul. Grodzka 63,65,67, ul. Piastowska 60,62,64, ul. Krakowska 13, ul. Czajkowskiego 38 a, 38 c, ul. Popiełuszki 83, ul. Łukasiewicza 25, 29.</t>
  </si>
  <si>
    <t>płyty azbestowo-cementowe płaskie stosowane w budownictwie, rury i złącza azbestowo-cementowe</t>
  </si>
  <si>
    <t>stopień pilności II i III</t>
  </si>
  <si>
    <t>30.09.2008, POFRABAT Sp. z o. o. z Warszawy</t>
  </si>
  <si>
    <t>spis z natury</t>
  </si>
  <si>
    <t>Rafineria Nafty Jedlicze S.A., 38-460 Jedlicze, ul. Trzecieskiego 14</t>
  </si>
  <si>
    <t>ul. Trzecieskiego 14, Jedlicze</t>
  </si>
  <si>
    <t>ul. Trakt Węgierski 15, Dukla</t>
  </si>
  <si>
    <t>ul. Tokarskich 2, Jedlicze</t>
  </si>
  <si>
    <t>ul. Piwarskiego 22 i 24, Iwonicz Zdrój</t>
  </si>
  <si>
    <t>dokumentacja techniczna</t>
  </si>
  <si>
    <t>URZĄD MARSZAŁKOWSKI WOJEWÓDZTWA PODKARPACKIEGO</t>
  </si>
  <si>
    <t>Krośnieńska Spółdzielnia Mieszkaniowa, 38-400 Krosno, ul. Woj. Polskiego 41</t>
  </si>
  <si>
    <t>pokrycia dachowe</t>
  </si>
  <si>
    <t>płyty azbestowo-cementowe płaskie dla budownictwa</t>
  </si>
  <si>
    <t xml:space="preserve">transformator typ At0354/22 produkcji czechosłowackiej z 1980 r.    </t>
  </si>
  <si>
    <t>uszkodzony-nie eksploatowany, zabezpieczony przed wyciekiem olejów chłodniczych</t>
  </si>
  <si>
    <t>planowane usunięcie do 30.06.2008 r.</t>
  </si>
  <si>
    <t>W 2007 r. wykonano badania na zawartość PCB - stwierdzono ich zawartość. W 2008 r. planuje się wymianę oleju zawierającego PCB. Pozostałe transformatory poddane zostały badaniom na zawartość PCB i nie stwierdzono ich zawartości.</t>
  </si>
  <si>
    <t>Płyty azbestowo - cementowe płaskie i faliste</t>
  </si>
  <si>
    <t>planowane do wymiany do końca 2008 r.</t>
  </si>
  <si>
    <t>płyty azbestowo-cementowe płaskie, faliste stosowane w  budownictwie</t>
  </si>
  <si>
    <t>przystanek, domy ludowe, szkoła, dom nauczyciela</t>
  </si>
  <si>
    <t>32.</t>
  </si>
  <si>
    <t>33.</t>
  </si>
  <si>
    <t>34.</t>
  </si>
  <si>
    <t>125 budynków mieszkalnych</t>
  </si>
  <si>
    <t>115 budynków gospodarczych</t>
  </si>
  <si>
    <t>działające, stan bardzo dobry</t>
  </si>
  <si>
    <t>nie określono</t>
  </si>
  <si>
    <t>płyty azbestowo-cementowe plaskie</t>
  </si>
  <si>
    <t>gospodarstwa indywidualne</t>
  </si>
  <si>
    <t>płyty azbestwo-cementowe faliste</t>
  </si>
  <si>
    <t>płyty faliste i płaskie azbestowo-cementowe dla budownictwa</t>
  </si>
  <si>
    <t>pokrycia dachowe budynków mieszkalnych i gospodarczych</t>
  </si>
  <si>
    <t>płyty azbestowo-cementowe faliste dla budownictwa</t>
  </si>
  <si>
    <t>pokrycie budynków mieszkalnych i gospodarczych, magazynów</t>
  </si>
  <si>
    <t>Demontaż i utylizacja odpadów azbestowych przez: Jednostka Ratownictwa Chemicznego Sp. z o.o., 33-101 Tarnów, ul. Kwiatkowskiego 8</t>
  </si>
  <si>
    <t>Rzeszów, ul. Piłsudskiego 35</t>
  </si>
  <si>
    <t>taśmy tkane i plecione, sznury i sznurki</t>
  </si>
  <si>
    <t>Rzeszów, ul. Moniuszki 1</t>
  </si>
  <si>
    <t>Karpacki Oddział Straży Granicznej, 33-300 Nowy Sącz, ul. 1-go Pułk Strzelców Podhalańskich 5</t>
  </si>
  <si>
    <t xml:space="preserve">38-608 Wetlina 43, Gmina Cisna </t>
  </si>
  <si>
    <t>Plastbud Sp. z o.o., 39-205 Pustków 164 B</t>
  </si>
  <si>
    <t>Roźwienica</t>
  </si>
  <si>
    <t>płyty azbestowo-cementowe płaskie i faliste stosowane w budownictwie</t>
  </si>
  <si>
    <t>płyty znajduja się na budynkach mieszkalnych, gospodarczych, garażach, stodołach, wiatach, dobudówkach; stan techniczny dobry</t>
  </si>
  <si>
    <t>przeznaczone do unieszkodliwienia</t>
  </si>
  <si>
    <t>inwentaryzacja z 2001 r.</t>
  </si>
  <si>
    <t>pokrycia dachowe - eternit</t>
  </si>
  <si>
    <t>do 30.06.2010 r.</t>
  </si>
  <si>
    <t>Rzeszów: ul. Piłsudskiego 35, ul. Moniuszki 1, Leżajsk: ul. Mickiewicza 50, Przemyśl: ul. 3-go Maja 27, ul. Mickiewicza 13, Przeworsk: ul. Chopina 3, Stalowa Wola ul. Popiełuszki 18.</t>
  </si>
  <si>
    <t>taśmy tkane i plecione sznury i sznurki - izolacja</t>
  </si>
  <si>
    <t xml:space="preserve">płyty falsite azbestowo-cementowe dla budownictwa </t>
  </si>
  <si>
    <t>Okręgowa Spółdzielnia Mleczarska, ul. Staszica 1, 37-450 Stalowa Wola</t>
  </si>
  <si>
    <t>pokrycie dachu</t>
  </si>
  <si>
    <t>Gospodarstwa domowe na terenie całeg gminy</t>
  </si>
  <si>
    <t>pokrycia budynków mieszkalnych i gospodarczych</t>
  </si>
  <si>
    <t>pokrycie dachowe budynków mieszkalnych i gospodarczych na terenie gminy</t>
  </si>
  <si>
    <t>pokrycie dachowe budynków inwentarskich, inwentarsko-składowych i gospodarczych na terenie gminy</t>
  </si>
  <si>
    <t>działające, przeznaczone do utylizacji</t>
  </si>
  <si>
    <t>Przewidywany termin usunięcia wyrobu</t>
  </si>
  <si>
    <t>Rok zaprzestania wykorzystywania wyrobów</t>
  </si>
  <si>
    <t>Planowane usunięcia wyrobów</t>
  </si>
  <si>
    <t>Właściciel/zarządca/użytkownik</t>
  </si>
  <si>
    <t>Miejsce, adres wykorzystywania wyrobów</t>
  </si>
  <si>
    <t>Wyroby zawierające azbest i miejsce ich wykorzystywania</t>
  </si>
  <si>
    <t>Łączna ilość [ton]</t>
  </si>
  <si>
    <t>ton</t>
  </si>
  <si>
    <t>szt.</t>
  </si>
  <si>
    <t>inne wyroby zawierające azbest</t>
  </si>
  <si>
    <t xml:space="preserve">budynki mieszkalne, gospodarcze </t>
  </si>
  <si>
    <t>Termin usunięcia zależny od wyników następnej oceny</t>
  </si>
  <si>
    <t>Administracja Domów Mieszkalnych Sp. z o.o., 39-200 Dębica, ul. Raczyńskich 7</t>
  </si>
  <si>
    <t>Dębica ul. Kraszewskiego 18</t>
  </si>
  <si>
    <t>Odpad przekazano P.H.U.P. "SDS" Sp. z o.o., 39-300 Mielec, ul. Racławicka 5</t>
  </si>
  <si>
    <t>FENICE Poland Sp. z o.o. JO Krosno, ul. Okulickiego 7, 38-400 Krosno</t>
  </si>
  <si>
    <t>Izolacje natryskowe środkami zawierającymi azbest i inne wyroby zawierające azbest</t>
  </si>
  <si>
    <t>własność osób fizycznych, spółdzielnia mieszkaniowa, tereny ogrudków działkowych</t>
  </si>
  <si>
    <t>brak informacji od osób fizycznych</t>
  </si>
  <si>
    <t>Przydatne do dalszej eksploatacji</t>
  </si>
  <si>
    <t>plan sytuacyjny</t>
  </si>
  <si>
    <t>2004/2007</t>
  </si>
  <si>
    <t>Przekazano do składowania przez Zakłady Produkcyjno-Usługowe INSTAL-REM Sp. z o.o., ul. Hanasiewicza 19, 35-103 Rzeszów</t>
  </si>
  <si>
    <t xml:space="preserve">Miejsca wstępowania azbestu zawiera tabela </t>
  </si>
  <si>
    <t>AUTOSAN S.A., ul. Lipińskiego 109, 38-500 Sanok</t>
  </si>
  <si>
    <t>Hala nr 12</t>
  </si>
  <si>
    <t>płyty faliste a-c dla budownictwa</t>
  </si>
  <si>
    <t>Płyty faliste azbestowo -cementowe</t>
  </si>
  <si>
    <t>2008 r.-120 m2           2010 r.- 963 m2</t>
  </si>
  <si>
    <t>budynek malarni</t>
  </si>
  <si>
    <t>wymiana lub naprawa wymagana bezzwłocznie</t>
  </si>
  <si>
    <t>magazyn Wydziału Utrzymania Ruchu</t>
  </si>
  <si>
    <t>Ponowna ocena w czasie do 1 roku</t>
  </si>
  <si>
    <t>przekazano Firmie Remontowo Budowlanej "RAGAR" mgr inż.. Radosław Rokosz, ul. Kwiatkowskiego 8, 33-101 Tarnów</t>
  </si>
  <si>
    <t>obiekt przeznaczony do sprzedaży</t>
  </si>
  <si>
    <t>większość określona zapisem: bezzwłocznie, ale deklarowany termin to rok 2010 lub 2-15</t>
  </si>
  <si>
    <t>Zakład Usług Miejskich Sp. z o.o. w organizacji, ul. Parkowa 28, 38-200 Dębica</t>
  </si>
  <si>
    <t>Zakład Usług Miejskich Sp. z o.o., ul. Ratuszowa 12, 38-200 Dębica</t>
  </si>
  <si>
    <t>Pokrycie dachów wiat magazynowych nie przeznaczonych na stały pobyt ludzi</t>
  </si>
  <si>
    <r>
      <t>Łączna ilość [m</t>
    </r>
    <r>
      <rPr>
        <b/>
        <vertAlign val="superscript"/>
        <sz val="10"/>
        <rFont val="Arial"/>
        <family val="2"/>
      </rPr>
      <t>2</t>
    </r>
    <r>
      <rPr>
        <b/>
        <sz val="10"/>
        <rFont val="Arial"/>
        <family val="2"/>
      </rPr>
      <t>]</t>
    </r>
  </si>
  <si>
    <r>
      <t>Ilość PCB łącznie [m</t>
    </r>
    <r>
      <rPr>
        <b/>
        <vertAlign val="superscript"/>
        <sz val="10"/>
        <rFont val="Arial"/>
        <family val="2"/>
      </rPr>
      <t>3</t>
    </r>
    <r>
      <rPr>
        <b/>
        <sz val="10"/>
        <rFont val="Arial"/>
        <family val="2"/>
      </rPr>
      <t>]</t>
    </r>
  </si>
  <si>
    <r>
      <t>m</t>
    </r>
    <r>
      <rPr>
        <vertAlign val="superscript"/>
        <sz val="10"/>
        <rFont val="Arial"/>
        <family val="2"/>
      </rPr>
      <t>3</t>
    </r>
  </si>
  <si>
    <t>płyty faliste azbestowo-cementowe dla budownictwa</t>
  </si>
  <si>
    <t>wg. aktualnej oceny  obiekty można bezpiecznie eksploatować, nastepny przeglad maj 2007r.</t>
  </si>
  <si>
    <t>okresowej wymiany z tytułu zużycia wyrobu - nie przewiduje się, planowany termin całkowitego usunięcia-2030r.</t>
  </si>
  <si>
    <t>miejsca występowania wyrobów zawierajacych azbest na terenie zakładu są zaznaczone na planie sytuacyjnym</t>
  </si>
  <si>
    <t>2006 r.</t>
  </si>
  <si>
    <t xml:space="preserve">pokrycia budynków mieszkalnych i gospodarczych  </t>
  </si>
  <si>
    <t>płyty azbestowe faliste</t>
  </si>
  <si>
    <t xml:space="preserve">płyty azbestowo-cementowe płaskie </t>
  </si>
  <si>
    <t xml:space="preserve">pokrycie </t>
  </si>
  <si>
    <t>płyty azbestowo-cementowe</t>
  </si>
  <si>
    <t xml:space="preserve">teren gminy - budynki mieszkalne i gospodarcze w ilości 716 </t>
  </si>
  <si>
    <t>na budynkach mieszkalnych, gospodarczych i warsztatowych na terenie gminy</t>
  </si>
  <si>
    <t>budynek Remizy OSP w Studzieńcu i Domu Ludowego w Bąkowiu</t>
  </si>
  <si>
    <t>budynki mieszkalne, gospodarcze, wiaty</t>
  </si>
  <si>
    <t>pty azbestowo-cementowe płaskie dla budownictwa</t>
  </si>
  <si>
    <t>budynki mieszkalne, gospodarcze, wiaty, garaże</t>
  </si>
  <si>
    <t>działajace</t>
  </si>
  <si>
    <t>obiekty przy ul. Kurkowskiego 86, 38-460 Jedlicze</t>
  </si>
  <si>
    <t>Jarosław - ulice: Sowińskiego, Dąbrowskiego, Zgody, Pasieka, Pawłosiowska, Pogodna, Dz.Mag.Przem.Munina, Kosynierska, 8-go Marca, Jasna, Oś. 3-go Maja, Mączyńskiego, Strzelecka, Rybacka, Piastów, Wandy, Munina</t>
  </si>
  <si>
    <t>rury i złącza azbestowo-cementowe</t>
  </si>
  <si>
    <t>m3</t>
  </si>
  <si>
    <t>czynne sieci wodociągowe są w dobrym stanie technicznym o mocnej strukturze włókien nie narażone na wpływy zewnętrzne; suma oceny punktów 35</t>
  </si>
  <si>
    <t>do 2032 r.</t>
  </si>
  <si>
    <t>Zakład Metalurgiczny "WSK Rzeszów"Sp. z o.o., ul. Hetmańska 120, 35-078 Rzeszów</t>
  </si>
  <si>
    <t>izolacja pleciona, sznury</t>
  </si>
  <si>
    <t>stopień pilności II</t>
  </si>
  <si>
    <t>sukcesywnie zgodnie z oceną stanu i możliwości bezpiecznego użytkowania wyrobów zawierajacych azbest</t>
  </si>
  <si>
    <t>izolacja przewodów gazowych pieców, zabudowana pod płaszczem gipsowo-cementowym</t>
  </si>
  <si>
    <t>wyroby cierne azbestowo-kauczukowe</t>
  </si>
  <si>
    <t>okładziny hamulców wind i suwnic</t>
  </si>
  <si>
    <t>Zakład Metalurgiczny "WSK Rzeszów"Sp. z o.o.,      ul. Hetmańska 120, 35-078 Rzeszów</t>
  </si>
  <si>
    <t>tektura izolacyjna</t>
  </si>
  <si>
    <t>materiały izolacyjne zabudowane szczelnie w urządzeniach technologicznych</t>
  </si>
  <si>
    <t>inne wyroby zawierajace azbest - tynk zawierajacy azbest</t>
  </si>
  <si>
    <t>płaszcz z zaprawy budowlanej na izolacji cieplnej rurociągów w kanałach ciepłowniczych</t>
  </si>
  <si>
    <t>informacja negatywna spowodowana tym, że w 2006 osoby nie będące przedsiebiorcami nie przedłożyły informacji</t>
  </si>
  <si>
    <t>Ilość [m2]</t>
  </si>
  <si>
    <r>
      <t xml:space="preserve">Federal-Mogul Gorzyce S.A. </t>
    </r>
    <r>
      <rPr>
        <sz val="10"/>
        <rFont val="Arial"/>
        <family val="2"/>
      </rPr>
      <t>ul. Odlewników 52, 39-432 Gorzyce</t>
    </r>
    <r>
      <rPr>
        <b/>
        <sz val="10"/>
        <rFont val="Arial"/>
        <family val="2"/>
      </rPr>
      <t xml:space="preserve"> </t>
    </r>
  </si>
  <si>
    <r>
      <t xml:space="preserve">Zakład Produkcyjno Remontowy Energetyki JEDLICZE, </t>
    </r>
    <r>
      <rPr>
        <sz val="10"/>
        <rFont val="Arial"/>
        <family val="2"/>
      </rPr>
      <t>ul. Kurkowskiego 86, 38-460 Jedlicze</t>
    </r>
  </si>
  <si>
    <r>
      <t>Przedsiębiorstwo Wodociągów i Kanalizacji w Jarosławiu Sp. z o.o.,</t>
    </r>
    <r>
      <rPr>
        <sz val="10"/>
        <rFont val="Arial"/>
        <family val="2"/>
      </rPr>
      <t xml:space="preserve"> ul. Hetmana Jana Tarnowskiego 28, 37-500 Jarosław</t>
    </r>
  </si>
  <si>
    <r>
      <t>Zakład Metalurgiczny WSK Rzeszów Sp. z o.o.,</t>
    </r>
    <r>
      <rPr>
        <sz val="10"/>
        <rFont val="Arial"/>
        <family val="2"/>
      </rPr>
      <t xml:space="preserve"> ul. Hetmańska 120, 35-078 Rzeszów</t>
    </r>
  </si>
  <si>
    <r>
      <t xml:space="preserve">HSW Huta Stali Jakościowych Sp. z o.o., </t>
    </r>
    <r>
      <rPr>
        <sz val="10"/>
        <rFont val="Arial"/>
        <family val="2"/>
      </rPr>
      <t>ul. Kwiatkowskiego 1, 37-450 Stalowa Wola</t>
    </r>
  </si>
  <si>
    <r>
      <t xml:space="preserve">Nadleśnictwo Leżajsk </t>
    </r>
    <r>
      <rPr>
        <sz val="10"/>
        <rFont val="Arial"/>
        <family val="2"/>
      </rPr>
      <t>ul. Tomasza Michałka 48, 37-300 Leżajsk</t>
    </r>
  </si>
  <si>
    <r>
      <t xml:space="preserve">PKP CARGO S. A. </t>
    </r>
    <r>
      <rPr>
        <sz val="10"/>
        <rFont val="Arial"/>
        <family val="2"/>
      </rPr>
      <t>Zakład Taboru w Nowym Sączu, ul. Wyspiańskiego 1, 33-300 Nowy Sącz</t>
    </r>
  </si>
  <si>
    <r>
      <t xml:space="preserve">ELEKTROCIEPŁOWNIA RZESZÓW S. A., </t>
    </r>
    <r>
      <rPr>
        <sz val="10"/>
        <rFont val="Arial"/>
        <family val="2"/>
      </rPr>
      <t>ul. Ciepłownicza 8, 35-959 Rzeszów</t>
    </r>
  </si>
  <si>
    <r>
      <t>HSW-Zakład Zespołów Napędowych Sp. z o.o.,</t>
    </r>
    <r>
      <rPr>
        <sz val="10"/>
        <rFont val="Arial"/>
        <family val="2"/>
      </rPr>
      <t xml:space="preserve">                    ul. Władysława Grabskiego 23,       37-450 Stalowa Wola</t>
    </r>
  </si>
  <si>
    <r>
      <t xml:space="preserve">FENICE Poland Sp. z o.o.,           </t>
    </r>
    <r>
      <rPr>
        <sz val="10"/>
        <rFont val="Arial"/>
        <family val="2"/>
      </rPr>
      <t>ul. Komorowicka 79A                      43-300 Bielsko - Biała</t>
    </r>
  </si>
  <si>
    <t>Horyniec - Zdrój</t>
  </si>
  <si>
    <t xml:space="preserve"> budynki mieszkalne, gospodarcze, garaże</t>
  </si>
  <si>
    <t>budynki mieszkalne jednorodzinne, wielorodzinne, gospodarcze</t>
  </si>
  <si>
    <t>wykaz obiektów został sporządzony w 2001 r. (w 2007 r. nie odnotowano zgłoszeń od osób fizycznych)</t>
  </si>
  <si>
    <t>AXTONE S.A., UL. Zielona 2, 37-220 Kańczuga</t>
  </si>
  <si>
    <t>37-220 Kańczuga, ul. Zielona 2</t>
  </si>
  <si>
    <t>obudowa płytą warstwową azbestową PW-3 budynków magazynowych</t>
  </si>
  <si>
    <t>Tikkurila Polska S.A., ul.Mościckiego 23, 39-200 Dębica</t>
  </si>
  <si>
    <t>ul.Mościckiego 23, 39-200 Dębica</t>
  </si>
  <si>
    <t>Usunięcia dokonała Jednostka Ratownictwa Chemicznego Sp. z o. o. z Tarnowa</t>
  </si>
  <si>
    <t>pokrycie dachowe budynków mieszkalnych, gospodarczych, II stopień pilności + 5400 mb rur i złączy azbestowo - cementowych</t>
  </si>
  <si>
    <t>kondensatory KCI-0,38-18-3y3 Zakłady Dymitrowa, kondensatory LKCI 40/380 D VEB ISOKOND</t>
  </si>
  <si>
    <t>BAGPAK Polska Sp. z o.o., 37-450 Stalowa Wola, ul. Hutnicza 13, Zakład Produkcyjny, ul.Kwiatkowskiego 1, 37-450 Stalowa Wola</t>
  </si>
  <si>
    <t>planowana data usunięcia 12.09.2008 r.Całość kondensatorów została przekazana do unieszkodliwienia firmie PROFRABAT</t>
  </si>
  <si>
    <t>przekazane do utylizacji</t>
  </si>
  <si>
    <t>Zdemontowane i przekazane do utylizacji firmie POFRABAT Sp. z o.o.</t>
  </si>
  <si>
    <r>
      <t xml:space="preserve">Fabryka Urządzeń Mechanicznych </t>
    </r>
    <r>
      <rPr>
        <b/>
        <sz val="10"/>
        <rFont val="Arial"/>
        <family val="2"/>
      </rPr>
      <t>KAMAX</t>
    </r>
    <r>
      <rPr>
        <sz val="10"/>
        <rFont val="Arial"/>
        <family val="2"/>
      </rPr>
      <t xml:space="preserve"> S.A., ul. Zielona 2, 37-220 Kańczuga (informacja przekazana przez AXTONE S.A. w Kańczudze, ul. Zielona 2, która powstała w wyniku przekształceń Fabryki KAMAX)</t>
    </r>
  </si>
  <si>
    <t>pokrycie dachowe budynków gospodarczych, mieszkalnych, 200 m2 - wykorzystywanie zostało zakończone</t>
  </si>
  <si>
    <t>Urząd Marszałkowski Województwa Podkarpackiego</t>
  </si>
  <si>
    <t>płyty azbestowo-cementowe faliste stosowane dla budownictwa</t>
  </si>
  <si>
    <t>815 szt. budynków</t>
  </si>
  <si>
    <t>pokrycia dachowe,146 podmiotów</t>
  </si>
  <si>
    <t>pokrycia dachowe, 574 podmioty</t>
  </si>
  <si>
    <t>pokrycia dachowe (budynki mieszkalne, gospodarcze)</t>
  </si>
  <si>
    <t>budynki indywidualne z lat 70, ilości zadeklarowane w ankietach</t>
  </si>
  <si>
    <r>
      <t>Budownictwo Naftowe "NAFTOMONTAŻ" Sp. z o.o.</t>
    </r>
    <r>
      <rPr>
        <sz val="10"/>
        <rFont val="Arial"/>
        <family val="2"/>
      </rPr>
      <t xml:space="preserve">      ul. Łukasiewicza 89                         38-400 Krosno</t>
    </r>
  </si>
  <si>
    <r>
      <t>Przedsiebiorstwo Gospodarki Komunalnej Sp. z o.o.                      u</t>
    </r>
    <r>
      <rPr>
        <sz val="10"/>
        <rFont val="Arial"/>
        <family val="2"/>
      </rPr>
      <t>l. Wiślana 1, 39-400 Tarnobrzeg</t>
    </r>
  </si>
  <si>
    <r>
      <t>Rolniczo-Handlowa Spółdzielnia Pracy w Leżajsku</t>
    </r>
    <r>
      <rPr>
        <sz val="10"/>
        <rFont val="Arial"/>
        <family val="2"/>
      </rPr>
      <t xml:space="preserve"> ul. Spółdzielcza 8 37-300 Leżajsk</t>
    </r>
  </si>
  <si>
    <r>
      <t xml:space="preserve">Cukrownia Ropczyce S.A.               </t>
    </r>
    <r>
      <rPr>
        <sz val="10"/>
        <rFont val="Arial"/>
        <family val="2"/>
      </rPr>
      <t>ul. Kolejowa 140                                 39-100 Ropczyce</t>
    </r>
    <r>
      <rPr>
        <b/>
        <sz val="10"/>
        <rFont val="Arial"/>
        <family val="2"/>
      </rPr>
      <t xml:space="preserve">                       </t>
    </r>
  </si>
  <si>
    <t>płyty azbestowo-cementowe płaskie stosowane w budownictwie,  płyty azbestowo-cementowe faliste dla budownictwa</t>
  </si>
  <si>
    <t xml:space="preserve">pokrycia dachowe, w tym odpady złożone i zabezpieczone na terenie posesji, w 2007 r. zutylizowano 40,480 Mg odpadów </t>
  </si>
  <si>
    <r>
      <t xml:space="preserve">ANIMEX Grupa Drobiarska Sp. z  o. o. Oddział w Dębicy              </t>
    </r>
    <r>
      <rPr>
        <sz val="10"/>
        <rFont val="Arial"/>
        <family val="2"/>
      </rPr>
      <t>ul. Słoneczna 5, 39-200 Dębica</t>
    </r>
  </si>
  <si>
    <r>
      <t xml:space="preserve">Spółdzielnia Mieszkaniowa "SIARKOWIEC"                      </t>
    </r>
    <r>
      <rPr>
        <sz val="10"/>
        <rFont val="Arial"/>
        <family val="2"/>
      </rPr>
      <t xml:space="preserve"> ul. Moniuszki 3, 39-400 Tarnobrzeg</t>
    </r>
  </si>
  <si>
    <r>
      <t xml:space="preserve">PKP POLSKIE LINIE KOLEJOWE S.A. </t>
    </r>
    <r>
      <rPr>
        <sz val="10"/>
        <rFont val="Arial"/>
        <family val="2"/>
      </rPr>
      <t>Zakład Linii Kolejowych w Lublinie                    ul. Okopowa 5, 20-022 Lublin</t>
    </r>
  </si>
  <si>
    <r>
      <t xml:space="preserve">Telekomunikacja Polska S.A., Region Wschodni Pionu Administracji </t>
    </r>
    <r>
      <rPr>
        <sz val="10"/>
        <rFont val="Arial"/>
        <family val="2"/>
      </rPr>
      <t>20-007 Lublin, ul. Peowiaków 13</t>
    </r>
  </si>
  <si>
    <r>
      <t xml:space="preserve">Okręgowa Spółdzielnia Mleczarska, </t>
    </r>
    <r>
      <rPr>
        <sz val="10"/>
        <rFont val="Arial"/>
        <family val="2"/>
      </rPr>
      <t>ul. Staszica 1, 37-450 Stalowa Wola</t>
    </r>
  </si>
  <si>
    <r>
      <t xml:space="preserve">Okręgowa Spółdzielnia Mleczarska, </t>
    </r>
    <r>
      <rPr>
        <sz val="10"/>
        <rFont val="Arial"/>
        <family val="2"/>
      </rPr>
      <t>36-220 Jasienica Rosielna</t>
    </r>
  </si>
  <si>
    <t>Ilość PCB łącznie [m3]</t>
  </si>
  <si>
    <r>
      <t>Zamojska Korporacja Energetyczna</t>
    </r>
    <r>
      <rPr>
        <sz val="10"/>
        <rFont val="Arial"/>
        <family val="2"/>
      </rPr>
      <t xml:space="preserve"> S.A., ul. Koźmina 1, 22-400 Zamość; dot. stacji w Roźwienicy, Siennowie, Jarosławiu, Muninie, Przeworsku, Sieniawie, Dynowie</t>
    </r>
  </si>
  <si>
    <r>
      <t>Cukrownia ROPCZYCE</t>
    </r>
    <r>
      <rPr>
        <sz val="10"/>
        <rFont val="Arial"/>
        <family val="2"/>
      </rPr>
      <t xml:space="preserve"> S.A., ul. Kolejowa 140, 39-100 Ropczyce</t>
    </r>
  </si>
  <si>
    <r>
      <t xml:space="preserve">Wytwórnia Sprzętu Komunikacyjnego </t>
    </r>
    <r>
      <rPr>
        <b/>
        <sz val="10"/>
        <rFont val="Arial"/>
        <family val="2"/>
      </rPr>
      <t>PZL-Rzeszów</t>
    </r>
    <r>
      <rPr>
        <sz val="10"/>
        <rFont val="Arial"/>
        <family val="2"/>
      </rPr>
      <t xml:space="preserve"> S.A., ul. Hetmańska 120, 35-078 Rzeszów</t>
    </r>
  </si>
  <si>
    <r>
      <t>Elektrociepłownia Mielec</t>
    </r>
    <r>
      <rPr>
        <sz val="10"/>
        <rFont val="Arial"/>
        <family val="2"/>
      </rPr>
      <t xml:space="preserve"> Sp. z o.o., ul. Wojska Polskiego 3, 39-300 Mielec</t>
    </r>
  </si>
  <si>
    <r>
      <t xml:space="preserve">Zakład Produkcyjno Remontowy Energetyki </t>
    </r>
    <r>
      <rPr>
        <b/>
        <sz val="10"/>
        <rFont val="Arial"/>
        <family val="2"/>
      </rPr>
      <t>JEDLICZE</t>
    </r>
    <r>
      <rPr>
        <sz val="10"/>
        <rFont val="Arial"/>
        <family val="2"/>
      </rPr>
      <t>, ul. Kurkowskiego 86, 38-460 Jedlicze</t>
    </r>
  </si>
  <si>
    <r>
      <t xml:space="preserve">Przedsiębiorstwo Ceramiki Budowlanej </t>
    </r>
    <r>
      <rPr>
        <b/>
        <sz val="10"/>
        <rFont val="Arial"/>
        <family val="2"/>
      </rPr>
      <t>CERAMIKA HARASIUKI</t>
    </r>
    <r>
      <rPr>
        <sz val="10"/>
        <rFont val="Arial"/>
        <family val="2"/>
      </rPr>
      <t xml:space="preserve"> Sp. z o.o., 37-413 Harasiuki</t>
    </r>
  </si>
  <si>
    <r>
      <t>Miejski Zakład Komunalny</t>
    </r>
    <r>
      <rPr>
        <sz val="10"/>
        <rFont val="Arial"/>
        <family val="2"/>
      </rPr>
      <t xml:space="preserve"> Sp. z o.o., ul. Komunalna 1, 37-450 Stalowa Wola</t>
    </r>
  </si>
  <si>
    <t>Rolnicza Spółdzielnia Produkcyjna "ROZWÓJ" w Kostarowcach, 38-507 Jurowce</t>
  </si>
  <si>
    <t>Kostarowce 226</t>
  </si>
  <si>
    <t>pomiar z natury</t>
  </si>
  <si>
    <t>Bukowsko</t>
  </si>
  <si>
    <t>stopień pilnośći: II</t>
  </si>
  <si>
    <r>
      <t>Grupa Żywiec</t>
    </r>
    <r>
      <rPr>
        <sz val="10"/>
        <rFont val="Arial"/>
        <family val="2"/>
      </rPr>
      <t xml:space="preserve"> S.A., ul. Browarna 88, 34-300 Żywiec; Zakłady Piwowarskie w Leżajsku</t>
    </r>
  </si>
  <si>
    <r>
      <t>Przedsiębiorstwo Gospodarki Komunalnej</t>
    </r>
    <r>
      <rPr>
        <sz val="10"/>
        <rFont val="Arial"/>
        <family val="2"/>
      </rPr>
      <t xml:space="preserve"> Sp. z o.o., ul. Wiślna  2,        39-400 Tarnobrzeg</t>
    </r>
  </si>
  <si>
    <r>
      <t>Euro-Energetyka</t>
    </r>
    <r>
      <rPr>
        <sz val="10"/>
        <rFont val="Arial"/>
        <family val="2"/>
      </rPr>
      <t xml:space="preserve"> Sp. z o.o., ul. Wojska Polskiego 3, 39-300 Mielec</t>
    </r>
  </si>
  <si>
    <r>
      <t>m</t>
    </r>
    <r>
      <rPr>
        <vertAlign val="superscript"/>
        <sz val="10"/>
        <rFont val="Arial"/>
        <family val="2"/>
      </rPr>
      <t>2</t>
    </r>
  </si>
  <si>
    <t>Spółdzielnia Mieszkaniowa "Wiertnik", 38-200 Jasło, ul. Floriańska 32</t>
  </si>
  <si>
    <t>38-200 Jasło, ul. Krasińskiego 12</t>
  </si>
  <si>
    <t>382 m2 planowano usunięcie do końca lutego 2008 r.</t>
  </si>
  <si>
    <t>Zakłady Chemiczne "SIARKOPOL" Tarnobrzeg Sp. z o.o., 39-402 Tarnobrzeg, ul. Zakładowa 50</t>
  </si>
  <si>
    <t>39-402 Tarnobrzeg, ul. Zakładowa 50</t>
  </si>
  <si>
    <t>płyty azsbestowo-cementowe płaskie stosowane w budownictwie</t>
  </si>
  <si>
    <t>płyty azbestowo-cementowe faliste stosowane w budownictwie</t>
  </si>
  <si>
    <t>płyty azbestowo-cementowe płaskie</t>
  </si>
  <si>
    <t>płyty azbestowo-cementowe faliste</t>
  </si>
  <si>
    <t xml:space="preserve">transformatory    </t>
  </si>
  <si>
    <t>działajacy</t>
  </si>
  <si>
    <t>płyty azbestowo-cementowe płaskie stosowane w budownictwie</t>
  </si>
  <si>
    <t>budynki jednorodzinne, stan dobry</t>
  </si>
  <si>
    <t>płyty azbestowo-cementowe prasowane na sucho okładzinowe</t>
  </si>
  <si>
    <t>płyty faliste azbestowo-cementowe</t>
  </si>
  <si>
    <t>stopień pilnosci III</t>
  </si>
  <si>
    <t>usunięto 2963 m2 płyt; 120 m2 przeznaczone do unieszkodliwienia</t>
  </si>
  <si>
    <t>Jasielska Spółdzielnia Mieszkaniowa w Jaśle, ul. 3-go Maja 40, 38-200 Jasło</t>
  </si>
  <si>
    <t>budynki w Jaśle                ul. Szajnochy, ul. Szkolna, ul. Sikorskiego, ul. Krasińskiego, ul. Mickiewicza, ul. W.Pola, ul. Baczyńskiego, ul. Bednarska</t>
  </si>
  <si>
    <t>stopień pilności III</t>
  </si>
  <si>
    <t>przydatność do dalszej eksploatacji - dobra</t>
  </si>
  <si>
    <t>Lesko, Plac Konstytucji 3-go Maja 16</t>
  </si>
  <si>
    <t>do 2032r.</t>
  </si>
  <si>
    <t>Lubaczów, ul. Kościuszki 141</t>
  </si>
  <si>
    <t>Przemyśl, ul. Topolowa</t>
  </si>
  <si>
    <t>ul. Kwiatkowskiego 1, 37-450 Stalowa Wola</t>
  </si>
  <si>
    <t>płyty faliste azbestowo-cementowe dla budownictwa typ WF-6</t>
  </si>
  <si>
    <t>ponowna ocena wymagana w czasie do 1 roku</t>
  </si>
  <si>
    <t>uzależniony od wyników nastepnej oceny</t>
  </si>
  <si>
    <t>płyty azbestowo-cementowe znajduja się na dachu hali OPW Wydziału Walcownia i służą jako zewnętrzna ściana osłonowa wywietrznika dachowego</t>
  </si>
  <si>
    <t>płyty azbestowe</t>
  </si>
  <si>
    <t>Operator Gazociągów Przesyłowych GAZ-SYSTEM Sp. z o.o. Oddział w Tarnowie, ul. Bandrowskiego 16A, 33-100 Tarnów</t>
  </si>
  <si>
    <t>Chłodnia wentylatorowa - Tłocznia Gazu Jarosław, ul. Krakowska 54, 37-500 Jarosław</t>
  </si>
  <si>
    <t>płyty azbestowo-cementowe dla budownictwa</t>
  </si>
  <si>
    <t xml:space="preserve">płyty azbestowo-cementowe płaskie i faliste </t>
  </si>
  <si>
    <t>Wszystkie kondensatory zostały przekazane do utylizacji</t>
  </si>
  <si>
    <t>WARTOŚĆ Z KOLUMNY "F" DOTYCZY PŁYT FALISTYCH A-C DLA BUDOWNICTWA. Dodatkowo 6 km rur i złączy azbestowo-cementowych o przekroju 200 cm</t>
  </si>
  <si>
    <t xml:space="preserve">stopień pilności II </t>
  </si>
  <si>
    <t>stopień pilności I</t>
  </si>
  <si>
    <t>Stacje transformatorowe</t>
  </si>
  <si>
    <t>przekazano do POCRABAT - Warszawa</t>
  </si>
  <si>
    <t>RZE DYSTRYBUCJA Sp. z o.o., ul. 8-go Marca 6, 35-959 Rzeszów</t>
  </si>
  <si>
    <t>DZIAŁAJĄCE</t>
  </si>
  <si>
    <t>pokrycia dachowe budynków mieszkalnych, gospodarczych, wiat i garaży</t>
  </si>
  <si>
    <t>pokrycie dachowe budynków mieszkalnych i gospodarczych</t>
  </si>
  <si>
    <t>płyty azbestowo-cementowe płaskie stosowane w budownictwie. Płyty faliste azbestowo-cementowe dla budownictwa</t>
  </si>
  <si>
    <t>Budynki mieszkalne, budynki gospodarcze, garaże</t>
  </si>
  <si>
    <t>płyty azbestowo-cementowe (duże, małe)</t>
  </si>
  <si>
    <t xml:space="preserve">płyty azbestowo-cementowe faliste i płaskie  </t>
  </si>
  <si>
    <t>Brzóza Królewska gm. Leżajsk, Wydrze gm. Rakszawa, Zalesie gm. Czarna, Rakszawa, Dąbrówki gm. Czarna</t>
  </si>
  <si>
    <t xml:space="preserve">stopień pilności II, III </t>
  </si>
  <si>
    <t>pokrycie dachowe budynku gospodarczego</t>
  </si>
  <si>
    <t>wymiana pokrycia przez Przedsiebiorstwo P-H-U "AGROPOL-BIS", 37-125 Czarna 562, 26.07.2006 r.</t>
  </si>
  <si>
    <t>pokrycia dachowe na budynkach mieszkalnych i gospodarczych-własność osób fizycznych</t>
  </si>
  <si>
    <t>PKP CARGO S.A.Zakład Taboru Nowym Sączu</t>
  </si>
  <si>
    <t>materiały konstrukcyjne zawierajace zabest</t>
  </si>
  <si>
    <t>sukcesywnie w miarę posiadanych środków finansowych</t>
  </si>
  <si>
    <t>corczne przeglądy</t>
  </si>
  <si>
    <t>przekazane do unieszkodliwienia przez Firmę Handlowo-Usługową "OPAL" Grażyna</t>
  </si>
  <si>
    <t>Elektrociepłownia Rzeszów S.A., ul. Ciepłownicza 8</t>
  </si>
  <si>
    <t>2021 r.</t>
  </si>
  <si>
    <t>płyty stanowią pokrycie budynku</t>
  </si>
  <si>
    <t>sierpień-wrzesień 2006 r.</t>
  </si>
  <si>
    <t>demontaż pokrycia dachowego P.P.U.H. "Remontpiec", ul. Ciepłownicza 8, Rzeszów</t>
  </si>
  <si>
    <t>płyty płaskie azbestowo-cementowe dla budownictwa</t>
  </si>
  <si>
    <t>2008, 2010, 2021 r.</t>
  </si>
  <si>
    <t>płyty eternitowe</t>
  </si>
  <si>
    <t>budynki mieszkalne, inne</t>
  </si>
  <si>
    <t>Płyty faliste azbestowo-cementowe dla budownictwa</t>
  </si>
  <si>
    <t>płyty stanowią element usztywniająco izolujący ułożony na wełnie mineralnej, do których przyklejona jest papa</t>
  </si>
  <si>
    <t xml:space="preserve">inne wyroby zawierajace azbest </t>
  </si>
  <si>
    <t>komory łukowe w wyłącznikach APU oraz w stycznikach S.C. 400 i S.C. 200</t>
  </si>
  <si>
    <t>pokrycia dachowe budynków mieszkalnych i gospodarczych, wiaty (365 m2 usunięte w 2003 r., 100m2 + 0,7 m3 usunięte w 2006 r., 2 szt. Rur azbestowych)</t>
  </si>
  <si>
    <t>pokrycia dachowe domów oraz budynków gospodarczych na terenie gminy</t>
  </si>
  <si>
    <t>przekazane do urtylizacji: 5,799-INTEREKO, ul. 10 Sud.Dyw.Zmechan. 4, 45-828 Opole; 8,149-POFRABAT Sp. z o.o., ul.Heliotropów 1, 04-796 W-wa</t>
  </si>
  <si>
    <t>płyty płaskie i faliste azbestowo-cementowe dla budownictwa</t>
  </si>
  <si>
    <t>pokrycia dachowe ok. 680 gospodarstw rolnych na terenie gminy</t>
  </si>
  <si>
    <t>pokrycia dachowe na budynkach mieszkalnych i gospodarczych</t>
  </si>
  <si>
    <t>płyty azbestowo-cementowe faliste i płaskie stosowane w budownictwie</t>
  </si>
  <si>
    <t xml:space="preserve">budynki na terenie gminy </t>
  </si>
  <si>
    <t>HSW-Zakład Zespołów Napędowych Sp. z o.o.,          ul. Władysława Grabskiego 23, 37-450 Stalowa Wola</t>
  </si>
  <si>
    <t>pokrycie budynków mieszkalnych, gospodarczych, inwentarskich, garaży, stan różny: b.dobry - b.zły</t>
  </si>
  <si>
    <t>budynki gospodarcze i mieszkalne</t>
  </si>
  <si>
    <t>sieć wodociągowa na terenie Miłocina</t>
  </si>
  <si>
    <t>nie stwarza zagrożenia</t>
  </si>
  <si>
    <t xml:space="preserve">na planie sytuacyjnym zakładu zaznaczono miejsca, w których są zamontowane płyty </t>
  </si>
  <si>
    <t>FENICE Poland Sp. z o.o.       Jednostka Operatywna Rzeszów, ul. Hetmańska 120   35-078 Rzeszów</t>
  </si>
  <si>
    <t>inne wyroby zawietajace azbest - tynk zawierający azbest</t>
  </si>
  <si>
    <t>do roku 2032</t>
  </si>
  <si>
    <t>inne wyroby zawierające azbest - komory gaszeniowe wyłączników azbesto-cement</t>
  </si>
  <si>
    <t>systematycznie w czasie wymiany wyłączników; do roku 2015</t>
  </si>
  <si>
    <t>oznaczenie miejsca wystepowania na planach ewakuacji</t>
  </si>
  <si>
    <t>inne wyroby zawierajace azbest - uszczelki, izolacja klingeryt, tektura azbestowa, sznur azbestowy</t>
  </si>
  <si>
    <t>systematycznie w miarę zużycia; do roku 2032</t>
  </si>
  <si>
    <t>ponowna ocena wymagana w czasie do  5 lat</t>
  </si>
  <si>
    <t>budynek "Naft-Stal" Sp. z o.o., ul. Lotników 2, 38-400 Krosno, wiata magazynowa - dach i ściany,</t>
  </si>
  <si>
    <t>płyty będą zasąapione innym materiałem, w miarę posiadanych środków finansowych</t>
  </si>
  <si>
    <t>obiekt zostanie zaznaczony na planie sytuacyjnym Bazy Techniczno-Gospodarczej</t>
  </si>
  <si>
    <t>pokrycie dachowe budynków mieszkalnych, gospodarczych, wiat, magazynów</t>
  </si>
  <si>
    <t xml:space="preserve">PGK Sp. z o.o. w Tarnobrzegu, Wydział Uzdatniania Wody w Jeziórku </t>
  </si>
  <si>
    <t>pokrycie dachowe wiaty magazynowej</t>
  </si>
  <si>
    <t>płyty faliste azbestowo-cementowe stosowane w budownictwie</t>
  </si>
  <si>
    <t>eternit</t>
  </si>
  <si>
    <t>wg. protokołu ocen stanu i możliwosci bezpiecznego użytkowania wyrobów zawierajacych azbest z 2004r.</t>
  </si>
  <si>
    <t>ul. Spółdzielcza 8                   37-300 Leżajsk</t>
  </si>
  <si>
    <t>pokrycie dachowe dwóch magazynów</t>
  </si>
  <si>
    <t>ul. Kolejowa 140                    39-100 Ropczyce</t>
  </si>
  <si>
    <t>chłodnia wentylatorowa, zadaszenie przenośnika ziemi</t>
  </si>
  <si>
    <t>płyty falste azbestowo-cementowe</t>
  </si>
  <si>
    <t>stan dobry</t>
  </si>
  <si>
    <t>35-959 Rzeszów</t>
  </si>
  <si>
    <t>Rejestr rodzaju, ilości oraz miejsc występowania substancji stwarzających szczególne zagrożenie dla środowiska w województwie podkarpackim za 2007 r.</t>
  </si>
  <si>
    <t>Rejestr przedsiębiorstw eksploatujących instalacje i urządzenia, w których są lub były wykorzystywane substancje stwarzające szczególne zagrożenie dla środowiska (azbest) w województwie podkarpackim za 2007 r.</t>
  </si>
  <si>
    <t>Rejestr przedsiębiorstw eksploatujących instalacje i urządzenia, w których są lub były wykorzystywane substancje stwarzające szczególne zagrożenie dla środowiska (PCB) w województwie podkarpackim za 2007 r.</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</si>
</sst>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0000"/>
    <numFmt numFmtId="167" formatCode="#,##0.000"/>
    <numFmt numFmtId="168" formatCode="dd\.mm\.yyyy"/>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29">
    <font>
      <sz val="10"/>
      <name val="Arial CE"/>
      <family val="0"/>
    </font>
    <font>
      <u val="single"/>
      <sz val="7.5"/>
      <color indexed="12"/>
      <name val="Arial CE"/>
      <family val="0"/>
    </font>
    <font>
      <u val="single"/>
      <sz val="7.5"/>
      <color indexed="36"/>
      <name val="Arial CE"/>
      <family val="0"/>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b/>
      <sz val="10"/>
      <name val="Arial"/>
      <family val="2"/>
    </font>
    <font>
      <sz val="10"/>
      <name val="Arial"/>
      <family val="2"/>
    </font>
    <font>
      <b/>
      <sz val="12"/>
      <name val="Arial"/>
      <family val="2"/>
    </font>
    <font>
      <vertAlign val="superscript"/>
      <sz val="10"/>
      <name val="Arial"/>
      <family val="2"/>
    </font>
    <font>
      <i/>
      <sz val="10"/>
      <color indexed="10"/>
      <name val="Arial"/>
      <family val="2"/>
    </font>
    <font>
      <b/>
      <vertAlign val="superscript"/>
      <sz val="10"/>
      <name val="Arial"/>
      <family val="2"/>
    </font>
    <font>
      <sz val="12"/>
      <name val="Arial"/>
      <family val="2"/>
    </font>
    <font>
      <i/>
      <sz val="10"/>
      <color indexed="8"/>
      <name val="Arial"/>
      <family val="2"/>
    </font>
    <font>
      <sz val="10"/>
      <color indexed="8"/>
      <name val="Arial"/>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medium"/>
      <top style="thin"/>
      <bottom style="thin"/>
    </border>
    <border>
      <left style="thin"/>
      <right style="medium"/>
      <top style="thin"/>
      <bottom>
        <color indexed="63"/>
      </bottom>
    </border>
    <border>
      <left style="thin"/>
      <right style="medium"/>
      <top style="thin"/>
      <bottom style="thin"/>
    </border>
    <border>
      <left style="thin"/>
      <right style="medium"/>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0" fillId="7" borderId="1" applyNumberFormat="0" applyAlignment="0" applyProtection="0"/>
    <xf numFmtId="0" fontId="11" fillId="14" borderId="2" applyNumberFormat="0" applyAlignment="0" applyProtection="0"/>
    <xf numFmtId="0" fontId="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3" fillId="0" borderId="3" applyNumberFormat="0" applyFill="0" applyAlignment="0" applyProtection="0"/>
    <xf numFmtId="0" fontId="14" fillId="16" borderId="4" applyNumberFormat="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9" fillId="7" borderId="0" applyNumberFormat="0" applyBorder="0" applyAlignment="0" applyProtection="0"/>
    <xf numFmtId="0" fontId="12" fillId="14"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17" fillId="0" borderId="8" applyNumberFormat="0" applyFill="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0" fillId="4"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 fillId="17" borderId="0" applyNumberFormat="0" applyBorder="0" applyAlignment="0" applyProtection="0"/>
  </cellStyleXfs>
  <cellXfs count="153">
    <xf numFmtId="0" fontId="0" fillId="0" borderId="0" xfId="0" applyAlignment="1">
      <alignment/>
    </xf>
    <xf numFmtId="0" fontId="20" fillId="0" borderId="10" xfId="0" applyFont="1" applyBorder="1" applyAlignment="1">
      <alignment horizontal="center" vertical="center" wrapText="1"/>
    </xf>
    <xf numFmtId="0" fontId="20" fillId="0" borderId="11" xfId="0" applyFont="1" applyBorder="1" applyAlignment="1">
      <alignment horizontal="centerContinuous" vertical="center" wrapText="1"/>
    </xf>
    <xf numFmtId="0" fontId="20" fillId="0" borderId="12" xfId="0" applyFont="1" applyBorder="1" applyAlignment="1">
      <alignment horizontal="centerContinuous" vertical="center" wrapText="1"/>
    </xf>
    <xf numFmtId="0" fontId="21" fillId="0" borderId="12" xfId="0" applyFont="1" applyBorder="1" applyAlignment="1">
      <alignment horizontal="centerContinuous" vertical="center" wrapText="1"/>
    </xf>
    <xf numFmtId="0" fontId="20" fillId="0" borderId="13" xfId="0" applyFont="1" applyBorder="1" applyAlignment="1">
      <alignment horizontal="center" vertical="center"/>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0" fillId="0" borderId="12" xfId="0" applyFont="1" applyBorder="1" applyAlignment="1">
      <alignment horizontal="left" vertical="center" wrapText="1"/>
    </xf>
    <xf numFmtId="0" fontId="21" fillId="0" borderId="12" xfId="0" applyFont="1" applyBorder="1" applyAlignment="1">
      <alignment horizontal="left" vertical="center" wrapText="1"/>
    </xf>
    <xf numFmtId="167" fontId="21" fillId="0" borderId="12" xfId="0" applyNumberFormat="1" applyFont="1" applyBorder="1" applyAlignment="1">
      <alignment horizontal="right" vertical="center" wrapText="1"/>
    </xf>
    <xf numFmtId="0" fontId="21" fillId="0" borderId="12" xfId="0" applyFont="1" applyBorder="1" applyAlignment="1">
      <alignment vertical="center" wrapText="1"/>
    </xf>
    <xf numFmtId="0" fontId="20" fillId="0" borderId="14" xfId="0" applyFont="1" applyBorder="1" applyAlignment="1">
      <alignment horizontal="center" vertical="center" wrapText="1"/>
    </xf>
    <xf numFmtId="0" fontId="20" fillId="0" borderId="14" xfId="0" applyFont="1" applyBorder="1" applyAlignment="1">
      <alignment horizontal="centerContinuous" vertical="center" wrapText="1"/>
    </xf>
    <xf numFmtId="0" fontId="21" fillId="0" borderId="0" xfId="0" applyFont="1" applyBorder="1" applyAlignment="1">
      <alignment horizontal="center" vertical="center" wrapText="1"/>
    </xf>
    <xf numFmtId="0" fontId="20" fillId="0" borderId="0" xfId="0" applyFont="1" applyBorder="1" applyAlignment="1">
      <alignment horizontal="left" vertical="center" wrapText="1"/>
    </xf>
    <xf numFmtId="0" fontId="21" fillId="0" borderId="0" xfId="0" applyFont="1" applyBorder="1" applyAlignment="1">
      <alignment horizontal="left" vertical="center" wrapText="1"/>
    </xf>
    <xf numFmtId="167" fontId="21" fillId="0" borderId="0" xfId="0" applyNumberFormat="1" applyFont="1" applyBorder="1" applyAlignment="1">
      <alignment horizontal="center" vertical="center" wrapText="1"/>
    </xf>
    <xf numFmtId="0" fontId="21" fillId="0" borderId="0" xfId="0" applyFont="1" applyAlignment="1">
      <alignment vertical="center" wrapText="1"/>
    </xf>
    <xf numFmtId="0" fontId="22" fillId="6" borderId="12" xfId="0" applyFont="1" applyFill="1" applyBorder="1" applyAlignment="1">
      <alignment horizontal="center" vertical="center" wrapText="1"/>
    </xf>
    <xf numFmtId="3" fontId="21" fillId="0" borderId="12" xfId="0" applyNumberFormat="1" applyFont="1" applyBorder="1" applyAlignment="1">
      <alignment horizontal="right"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167" fontId="21" fillId="0" borderId="0" xfId="0" applyNumberFormat="1" applyFont="1" applyAlignment="1">
      <alignment horizontal="right" vertical="center" wrapText="1"/>
    </xf>
    <xf numFmtId="3" fontId="21" fillId="0" borderId="0" xfId="0" applyNumberFormat="1" applyFont="1" applyAlignment="1">
      <alignment horizontal="right" vertical="center" wrapText="1"/>
    </xf>
    <xf numFmtId="0" fontId="22" fillId="6" borderId="15" xfId="0" applyFont="1" applyFill="1" applyBorder="1" applyAlignment="1">
      <alignment horizontal="left" vertical="center" wrapText="1"/>
    </xf>
    <xf numFmtId="0" fontId="22" fillId="6" borderId="11" xfId="0" applyFont="1" applyFill="1" applyBorder="1" applyAlignment="1">
      <alignment horizontal="left" vertical="center" wrapText="1"/>
    </xf>
    <xf numFmtId="167" fontId="22" fillId="6" borderId="12" xfId="0" applyNumberFormat="1" applyFont="1" applyFill="1" applyBorder="1" applyAlignment="1">
      <alignment horizontal="right" vertical="center" wrapText="1"/>
    </xf>
    <xf numFmtId="3" fontId="22" fillId="6" borderId="12" xfId="0" applyNumberFormat="1" applyFont="1" applyFill="1" applyBorder="1" applyAlignment="1">
      <alignment horizontal="right" vertical="center" wrapText="1"/>
    </xf>
    <xf numFmtId="0" fontId="20" fillId="0" borderId="0" xfId="0" applyFont="1" applyAlignment="1">
      <alignment horizontal="centerContinuous" vertical="center" wrapText="1"/>
    </xf>
    <xf numFmtId="0" fontId="21" fillId="0" borderId="0" xfId="0" applyFont="1" applyAlignment="1">
      <alignment horizontal="centerContinuous" vertical="center" wrapText="1"/>
    </xf>
    <xf numFmtId="0" fontId="21" fillId="0" borderId="0" xfId="0" applyFont="1" applyAlignment="1">
      <alignment horizontal="right" vertical="center" wrapText="1"/>
    </xf>
    <xf numFmtId="0" fontId="21" fillId="0" borderId="0" xfId="0" applyFont="1" applyAlignment="1">
      <alignment/>
    </xf>
    <xf numFmtId="0" fontId="21" fillId="0" borderId="0" xfId="0" applyFont="1" applyAlignment="1">
      <alignment horizontal="centerContinuous"/>
    </xf>
    <xf numFmtId="0" fontId="22" fillId="0" borderId="0" xfId="0" applyFont="1" applyAlignment="1">
      <alignment horizontal="centerContinuous" vertical="center" wrapText="1"/>
    </xf>
    <xf numFmtId="0" fontId="20" fillId="0" borderId="0" xfId="0" applyFont="1" applyBorder="1" applyAlignment="1">
      <alignment horizontal="center" vertical="center" wrapText="1"/>
    </xf>
    <xf numFmtId="164" fontId="22" fillId="6" borderId="12" xfId="0" applyNumberFormat="1" applyFont="1" applyFill="1" applyBorder="1" applyAlignment="1">
      <alignment horizontal="right" vertical="center" wrapText="1"/>
    </xf>
    <xf numFmtId="167" fontId="21" fillId="0" borderId="0" xfId="0" applyNumberFormat="1" applyFont="1" applyBorder="1" applyAlignment="1">
      <alignment horizontal="right" vertical="center" wrapText="1"/>
    </xf>
    <xf numFmtId="164" fontId="21" fillId="0" borderId="0" xfId="0" applyNumberFormat="1" applyFont="1" applyBorder="1" applyAlignment="1">
      <alignment horizontal="right" vertical="center" wrapText="1"/>
    </xf>
    <xf numFmtId="167" fontId="21" fillId="0" borderId="0" xfId="0" applyNumberFormat="1" applyFont="1" applyAlignment="1">
      <alignment vertical="center" wrapText="1"/>
    </xf>
    <xf numFmtId="164" fontId="21" fillId="0" borderId="0" xfId="0" applyNumberFormat="1" applyFont="1" applyAlignment="1">
      <alignment vertical="center" wrapText="1"/>
    </xf>
    <xf numFmtId="0" fontId="20" fillId="0" borderId="0" xfId="0" applyFont="1" applyBorder="1" applyAlignment="1">
      <alignment vertical="center" wrapText="1"/>
    </xf>
    <xf numFmtId="167" fontId="20" fillId="0" borderId="0" xfId="0" applyNumberFormat="1" applyFont="1" applyBorder="1" applyAlignment="1">
      <alignment horizontal="right" vertical="center" wrapText="1"/>
    </xf>
    <xf numFmtId="167" fontId="20" fillId="0" borderId="0" xfId="0" applyNumberFormat="1" applyFont="1" applyBorder="1" applyAlignment="1">
      <alignment vertical="center" wrapText="1"/>
    </xf>
    <xf numFmtId="164" fontId="20" fillId="0" borderId="0" xfId="0" applyNumberFormat="1" applyFont="1" applyBorder="1" applyAlignment="1">
      <alignment vertical="center" wrapText="1"/>
    </xf>
    <xf numFmtId="0" fontId="20" fillId="0" borderId="0" xfId="0" applyFont="1" applyFill="1" applyAlignment="1">
      <alignment horizontal="centerContinuous" vertical="center" wrapText="1"/>
    </xf>
    <xf numFmtId="0" fontId="20" fillId="0" borderId="0" xfId="0" applyFont="1" applyBorder="1" applyAlignment="1">
      <alignment horizontal="centerContinuous" vertical="center" wrapText="1"/>
    </xf>
    <xf numFmtId="0" fontId="21" fillId="0" borderId="0" xfId="0" applyFont="1" applyAlignment="1">
      <alignment wrapText="1"/>
    </xf>
    <xf numFmtId="0" fontId="21" fillId="0" borderId="0" xfId="0" applyFont="1" applyAlignment="1">
      <alignment horizontal="centerContinuous" wrapText="1"/>
    </xf>
    <xf numFmtId="0" fontId="21" fillId="0" borderId="0" xfId="0" applyFont="1" applyBorder="1" applyAlignment="1">
      <alignment horizontal="right" vertical="center" wrapText="1"/>
    </xf>
    <xf numFmtId="14" fontId="20" fillId="0" borderId="0" xfId="0" applyNumberFormat="1" applyFont="1" applyBorder="1" applyAlignment="1">
      <alignment vertical="center" wrapText="1"/>
    </xf>
    <xf numFmtId="0" fontId="20" fillId="0" borderId="0" xfId="0" applyFont="1" applyAlignment="1">
      <alignment wrapText="1"/>
    </xf>
    <xf numFmtId="3" fontId="21" fillId="0" borderId="0" xfId="0" applyNumberFormat="1" applyFont="1" applyBorder="1" applyAlignment="1">
      <alignment horizontal="right" wrapText="1"/>
    </xf>
    <xf numFmtId="0" fontId="21" fillId="0" borderId="0" xfId="0" applyFont="1" applyBorder="1" applyAlignment="1">
      <alignment horizontal="center" wrapText="1"/>
    </xf>
    <xf numFmtId="0" fontId="22" fillId="0" borderId="0" xfId="0" applyFont="1" applyBorder="1" applyAlignment="1">
      <alignment horizontal="centerContinuous" vertical="center" wrapText="1"/>
    </xf>
    <xf numFmtId="0" fontId="20" fillId="0" borderId="16" xfId="0" applyFont="1" applyBorder="1" applyAlignment="1">
      <alignment horizontal="centerContinuous" vertical="center" wrapText="1"/>
    </xf>
    <xf numFmtId="0" fontId="20" fillId="0" borderId="17" xfId="0" applyFont="1" applyBorder="1" applyAlignment="1">
      <alignment horizontal="centerContinuous" vertical="center" wrapText="1"/>
    </xf>
    <xf numFmtId="0" fontId="20" fillId="0" borderId="18" xfId="0" applyFont="1" applyBorder="1" applyAlignment="1">
      <alignment horizontal="centerContinuous" wrapText="1"/>
    </xf>
    <xf numFmtId="0" fontId="21" fillId="0" borderId="12" xfId="0" applyFont="1" applyBorder="1" applyAlignment="1">
      <alignment horizontal="centerContinuous"/>
    </xf>
    <xf numFmtId="0" fontId="20" fillId="0" borderId="17" xfId="0" applyFont="1" applyBorder="1" applyAlignment="1">
      <alignment horizontal="centerContinuous" wrapText="1"/>
    </xf>
    <xf numFmtId="0" fontId="20" fillId="0" borderId="10" xfId="0" applyFont="1" applyBorder="1" applyAlignment="1">
      <alignment horizontal="centerContinuous" vertical="center" wrapText="1"/>
    </xf>
    <xf numFmtId="0" fontId="20" fillId="0" borderId="15" xfId="0" applyFont="1" applyBorder="1" applyAlignment="1">
      <alignment horizontal="centerContinuous" vertical="center" wrapText="1"/>
    </xf>
    <xf numFmtId="0" fontId="21" fillId="0" borderId="15" xfId="0" applyFont="1" applyBorder="1" applyAlignment="1">
      <alignment horizontal="centerContinuous" vertical="center" wrapText="1"/>
    </xf>
    <xf numFmtId="0" fontId="21" fillId="0" borderId="19" xfId="0" applyFont="1" applyBorder="1" applyAlignment="1">
      <alignment horizontal="centerContinuous" vertical="center" wrapText="1"/>
    </xf>
    <xf numFmtId="0" fontId="20" fillId="0" borderId="13" xfId="0" applyFont="1" applyBorder="1" applyAlignment="1">
      <alignment horizontal="centerContinuous" vertical="center" wrapText="1"/>
    </xf>
    <xf numFmtId="0" fontId="20" fillId="0" borderId="20" xfId="0" applyFont="1" applyBorder="1" applyAlignment="1">
      <alignment horizontal="centerContinuous" vertical="center" wrapText="1"/>
    </xf>
    <xf numFmtId="0" fontId="20" fillId="0" borderId="16" xfId="0" applyFont="1" applyBorder="1" applyAlignment="1">
      <alignment horizontal="center" vertical="center" wrapText="1"/>
    </xf>
    <xf numFmtId="0" fontId="20" fillId="0" borderId="21" xfId="0" applyFont="1" applyBorder="1" applyAlignment="1">
      <alignment horizontal="centerContinuous" vertical="center" wrapText="1"/>
    </xf>
    <xf numFmtId="0" fontId="20" fillId="0" borderId="21"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21" xfId="0" applyFont="1" applyBorder="1" applyAlignment="1">
      <alignment horizontal="center" vertical="center" wrapText="1"/>
    </xf>
    <xf numFmtId="0" fontId="20" fillId="6" borderId="22" xfId="0" applyFont="1" applyFill="1" applyBorder="1" applyAlignment="1">
      <alignment horizontal="left" vertical="center" wrapText="1"/>
    </xf>
    <xf numFmtId="0" fontId="20" fillId="6" borderId="23" xfId="0" applyFont="1" applyFill="1" applyBorder="1" applyAlignment="1">
      <alignment horizontal="left" vertical="center" wrapText="1"/>
    </xf>
    <xf numFmtId="167" fontId="20" fillId="6" borderId="12" xfId="0" applyNumberFormat="1" applyFont="1" applyFill="1" applyBorder="1" applyAlignment="1">
      <alignment horizontal="right" vertical="center" wrapText="1"/>
    </xf>
    <xf numFmtId="3" fontId="20" fillId="6" borderId="23" xfId="0" applyNumberFormat="1" applyFont="1" applyFill="1" applyBorder="1" applyAlignment="1">
      <alignment horizontal="right" vertical="center" wrapText="1"/>
    </xf>
    <xf numFmtId="0" fontId="21" fillId="6" borderId="21" xfId="0" applyFont="1" applyFill="1" applyBorder="1" applyAlignment="1">
      <alignment horizontal="center" vertical="center" wrapText="1"/>
    </xf>
    <xf numFmtId="0" fontId="20" fillId="6" borderId="12" xfId="0" applyFont="1" applyFill="1" applyBorder="1" applyAlignment="1">
      <alignment horizontal="left" vertical="center" wrapText="1"/>
    </xf>
    <xf numFmtId="3" fontId="20" fillId="6" borderId="12" xfId="0" applyNumberFormat="1" applyFont="1" applyFill="1" applyBorder="1" applyAlignment="1">
      <alignment horizontal="right" vertical="center" wrapText="1"/>
    </xf>
    <xf numFmtId="0" fontId="20" fillId="6" borderId="12" xfId="0" applyFont="1" applyFill="1" applyBorder="1" applyAlignment="1">
      <alignment horizontal="center" vertical="center" wrapText="1"/>
    </xf>
    <xf numFmtId="0" fontId="21" fillId="6" borderId="12" xfId="0" applyFont="1" applyFill="1" applyBorder="1" applyAlignment="1">
      <alignment horizontal="left" vertical="center" wrapText="1"/>
    </xf>
    <xf numFmtId="0" fontId="21" fillId="0" borderId="21" xfId="0" applyFont="1" applyBorder="1" applyAlignment="1">
      <alignment vertical="center" wrapText="1"/>
    </xf>
    <xf numFmtId="0" fontId="20" fillId="6" borderId="21" xfId="0" applyFont="1" applyFill="1" applyBorder="1" applyAlignment="1">
      <alignment horizontal="left" vertical="center" wrapText="1"/>
    </xf>
    <xf numFmtId="0" fontId="20" fillId="6" borderId="21" xfId="0" applyFont="1" applyFill="1" applyBorder="1" applyAlignment="1">
      <alignment horizontal="center" vertical="center" wrapText="1"/>
    </xf>
    <xf numFmtId="167" fontId="21" fillId="0" borderId="12" xfId="0" applyNumberFormat="1" applyFont="1" applyFill="1" applyBorder="1" applyAlignment="1">
      <alignment horizontal="right" vertical="center" wrapText="1"/>
    </xf>
    <xf numFmtId="3" fontId="21" fillId="0" borderId="12" xfId="0" applyNumberFormat="1" applyFont="1" applyFill="1" applyBorder="1" applyAlignment="1">
      <alignment horizontal="right" vertical="center" wrapText="1"/>
    </xf>
    <xf numFmtId="0" fontId="21" fillId="0" borderId="21"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21" fillId="0" borderId="21" xfId="0" applyFont="1" applyFill="1" applyBorder="1" applyAlignment="1">
      <alignment horizontal="left" vertical="center" wrapText="1"/>
    </xf>
    <xf numFmtId="4" fontId="20" fillId="6" borderId="12" xfId="0" applyNumberFormat="1" applyFont="1" applyFill="1" applyBorder="1" applyAlignment="1">
      <alignment horizontal="right" vertical="center" wrapText="1"/>
    </xf>
    <xf numFmtId="0" fontId="21" fillId="0" borderId="0" xfId="0" applyFont="1" applyBorder="1" applyAlignment="1">
      <alignment vertical="center" wrapText="1"/>
    </xf>
    <xf numFmtId="3" fontId="21" fillId="0" borderId="0" xfId="0" applyNumberFormat="1" applyFont="1" applyBorder="1" applyAlignment="1">
      <alignment horizontal="center" vertical="center" wrapText="1"/>
    </xf>
    <xf numFmtId="0" fontId="20" fillId="6" borderId="12" xfId="0" applyFont="1" applyFill="1" applyBorder="1" applyAlignment="1">
      <alignment horizontal="centerContinuous" vertical="center" wrapText="1"/>
    </xf>
    <xf numFmtId="0" fontId="22" fillId="6" borderId="12" xfId="0" applyFont="1" applyFill="1" applyBorder="1" applyAlignment="1">
      <alignment horizontal="centerContinuous" vertical="center" wrapText="1"/>
    </xf>
    <xf numFmtId="0" fontId="26" fillId="6" borderId="12" xfId="0" applyFont="1" applyFill="1" applyBorder="1" applyAlignment="1">
      <alignment horizontal="centerContinuous" vertical="center" wrapText="1"/>
    </xf>
    <xf numFmtId="0" fontId="21" fillId="0" borderId="0" xfId="0" applyFont="1" applyBorder="1" applyAlignment="1">
      <alignment wrapText="1"/>
    </xf>
    <xf numFmtId="0" fontId="21" fillId="0" borderId="0" xfId="0" applyFont="1" applyBorder="1" applyAlignment="1">
      <alignment horizontal="right" wrapText="1"/>
    </xf>
    <xf numFmtId="0" fontId="20" fillId="0" borderId="0" xfId="0" applyFont="1" applyBorder="1" applyAlignment="1">
      <alignment horizontal="center" wrapText="1"/>
    </xf>
    <xf numFmtId="0" fontId="21" fillId="0" borderId="0" xfId="0" applyFont="1" applyBorder="1" applyAlignment="1">
      <alignment horizontal="left" wrapText="1"/>
    </xf>
    <xf numFmtId="0" fontId="21" fillId="0" borderId="0" xfId="0" applyFont="1" applyFill="1" applyAlignment="1">
      <alignment vertical="center" wrapText="1"/>
    </xf>
    <xf numFmtId="167" fontId="21" fillId="0" borderId="0" xfId="0" applyNumberFormat="1" applyFont="1" applyAlignment="1">
      <alignment horizontal="center" vertical="center" wrapText="1"/>
    </xf>
    <xf numFmtId="3" fontId="21" fillId="0" borderId="0" xfId="0" applyNumberFormat="1" applyFont="1" applyAlignment="1">
      <alignment horizontal="center" vertical="center" wrapText="1"/>
    </xf>
    <xf numFmtId="164" fontId="21" fillId="0" borderId="12" xfId="0" applyNumberFormat="1" applyFont="1" applyFill="1" applyBorder="1" applyAlignment="1">
      <alignment horizontal="right" vertical="center" wrapText="1"/>
    </xf>
    <xf numFmtId="0" fontId="20" fillId="0" borderId="12" xfId="0" applyFont="1" applyFill="1" applyBorder="1" applyAlignment="1">
      <alignment horizontal="left" vertical="center" wrapText="1"/>
    </xf>
    <xf numFmtId="4" fontId="21" fillId="0" borderId="12" xfId="0" applyNumberFormat="1" applyFont="1" applyFill="1" applyBorder="1" applyAlignment="1">
      <alignment horizontal="right" vertical="center" wrapText="1"/>
    </xf>
    <xf numFmtId="0" fontId="21" fillId="0" borderId="11" xfId="0" applyFont="1" applyFill="1" applyBorder="1" applyAlignment="1">
      <alignment horizontal="left" vertical="center" wrapText="1"/>
    </xf>
    <xf numFmtId="0" fontId="21" fillId="0" borderId="12" xfId="0" applyFont="1" applyFill="1" applyBorder="1" applyAlignment="1">
      <alignment vertical="center" wrapText="1"/>
    </xf>
    <xf numFmtId="17" fontId="21" fillId="0" borderId="12" xfId="0" applyNumberFormat="1"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5" xfId="0" applyFont="1" applyFill="1" applyBorder="1" applyAlignment="1">
      <alignment vertical="center" wrapText="1"/>
    </xf>
    <xf numFmtId="0" fontId="22" fillId="0" borderId="11" xfId="0" applyFont="1" applyFill="1" applyBorder="1" applyAlignment="1">
      <alignment vertical="center" wrapText="1"/>
    </xf>
    <xf numFmtId="167" fontId="22" fillId="0" borderId="12" xfId="0" applyNumberFormat="1" applyFont="1" applyFill="1" applyBorder="1" applyAlignment="1">
      <alignment horizontal="right" vertical="center" wrapText="1"/>
    </xf>
    <xf numFmtId="164" fontId="22" fillId="0" borderId="12" xfId="0" applyNumberFormat="1" applyFont="1" applyFill="1" applyBorder="1" applyAlignment="1">
      <alignment horizontal="right" vertical="center" wrapText="1"/>
    </xf>
    <xf numFmtId="0" fontId="22" fillId="0" borderId="12" xfId="0" applyFont="1" applyFill="1" applyBorder="1" applyAlignment="1">
      <alignment horizontal="center" vertical="center" wrapText="1"/>
    </xf>
    <xf numFmtId="167" fontId="22" fillId="0" borderId="12" xfId="0" applyNumberFormat="1" applyFont="1" applyFill="1" applyBorder="1" applyAlignment="1">
      <alignment vertical="center" wrapText="1"/>
    </xf>
    <xf numFmtId="164" fontId="22" fillId="0" borderId="12" xfId="0" applyNumberFormat="1" applyFont="1" applyFill="1" applyBorder="1" applyAlignment="1">
      <alignment vertical="center" wrapText="1"/>
    </xf>
    <xf numFmtId="0" fontId="21" fillId="0" borderId="12" xfId="0" applyFont="1" applyFill="1" applyBorder="1" applyAlignment="1">
      <alignment horizontal="right" vertical="center" wrapText="1"/>
    </xf>
    <xf numFmtId="3" fontId="21" fillId="0" borderId="12" xfId="0" applyNumberFormat="1" applyFont="1" applyFill="1" applyBorder="1" applyAlignment="1">
      <alignment vertical="center" wrapText="1"/>
    </xf>
    <xf numFmtId="0" fontId="20" fillId="0" borderId="12" xfId="0" applyFont="1" applyFill="1" applyBorder="1" applyAlignment="1">
      <alignment vertical="center" wrapText="1"/>
    </xf>
    <xf numFmtId="0" fontId="24" fillId="0" borderId="1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Alignment="1">
      <alignment wrapText="1"/>
    </xf>
    <xf numFmtId="0" fontId="21" fillId="0" borderId="21" xfId="0" applyFont="1" applyFill="1" applyBorder="1" applyAlignment="1">
      <alignment vertical="center" wrapText="1"/>
    </xf>
    <xf numFmtId="0" fontId="21" fillId="0" borderId="24" xfId="0" applyFont="1" applyFill="1" applyBorder="1" applyAlignment="1">
      <alignment vertical="center" wrapText="1"/>
    </xf>
    <xf numFmtId="167" fontId="21" fillId="0" borderId="11" xfId="0" applyNumberFormat="1" applyFont="1" applyFill="1" applyBorder="1" applyAlignment="1">
      <alignment horizontal="right" vertical="center" wrapText="1"/>
    </xf>
    <xf numFmtId="3" fontId="21" fillId="0" borderId="11" xfId="0" applyNumberFormat="1" applyFont="1" applyFill="1" applyBorder="1" applyAlignment="1">
      <alignment horizontal="right" vertical="center" wrapText="1"/>
    </xf>
    <xf numFmtId="0" fontId="21" fillId="0" borderId="12" xfId="0" applyFont="1" applyFill="1" applyBorder="1" applyAlignment="1">
      <alignment wrapText="1"/>
    </xf>
    <xf numFmtId="0" fontId="27" fillId="0" borderId="0" xfId="0" applyFont="1" applyBorder="1" applyAlignment="1">
      <alignment horizontal="center" vertical="top" wrapText="1"/>
    </xf>
    <xf numFmtId="0" fontId="28" fillId="0" borderId="0" xfId="0" applyFont="1" applyFill="1" applyBorder="1" applyAlignment="1">
      <alignment horizontal="center" vertical="top" wrapText="1"/>
    </xf>
    <xf numFmtId="0" fontId="28" fillId="0" borderId="0" xfId="0" applyFont="1" applyBorder="1" applyAlignment="1">
      <alignment horizontal="center" vertical="top" wrapText="1"/>
    </xf>
    <xf numFmtId="0" fontId="21" fillId="0" borderId="0" xfId="0" applyFont="1" applyAlignment="1">
      <alignment/>
    </xf>
    <xf numFmtId="0" fontId="21" fillId="0" borderId="0" xfId="0" applyFont="1" applyBorder="1" applyAlignment="1">
      <alignment horizontal="left"/>
    </xf>
    <xf numFmtId="0" fontId="27" fillId="0" borderId="0" xfId="0" applyFont="1" applyBorder="1" applyAlignment="1">
      <alignment horizontal="center" vertical="top" wrapText="1"/>
    </xf>
    <xf numFmtId="0" fontId="21"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20" fillId="0" borderId="1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1" fillId="0" borderId="1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left" vertical="center" wrapText="1"/>
    </xf>
    <xf numFmtId="0" fontId="0" fillId="0" borderId="13" xfId="0" applyFill="1" applyBorder="1" applyAlignment="1">
      <alignment horizontal="left" vertical="center" wrapText="1"/>
    </xf>
    <xf numFmtId="167" fontId="21" fillId="0" borderId="14" xfId="0" applyNumberFormat="1" applyFont="1" applyFill="1" applyBorder="1" applyAlignment="1">
      <alignment horizontal="right" vertical="center" wrapText="1"/>
    </xf>
    <xf numFmtId="0" fontId="0" fillId="0" borderId="13" xfId="0" applyFill="1" applyBorder="1" applyAlignment="1">
      <alignment horizontal="right" vertical="center" wrapText="1"/>
    </xf>
    <xf numFmtId="164" fontId="21" fillId="0" borderId="14" xfId="0" applyNumberFormat="1" applyFont="1" applyFill="1" applyBorder="1" applyAlignment="1">
      <alignment horizontal="right" vertical="center" wrapText="1"/>
    </xf>
    <xf numFmtId="0" fontId="0" fillId="0" borderId="13" xfId="0"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294"/>
  <sheetViews>
    <sheetView zoomScale="75" zoomScaleNormal="75" zoomScalePageLayoutView="0" workbookViewId="0" topLeftCell="C1">
      <pane ySplit="11" topLeftCell="BM215" activePane="bottomLeft" state="frozen"/>
      <selection pane="topLeft" activeCell="A1" sqref="A1"/>
      <selection pane="bottomLeft" activeCell="D215" sqref="D215"/>
    </sheetView>
  </sheetViews>
  <sheetFormatPr defaultColWidth="9.00390625" defaultRowHeight="12.75"/>
  <cols>
    <col min="1" max="1" width="4.125" style="52" bestFit="1" customWidth="1"/>
    <col min="2" max="2" width="18.625" style="48" bestFit="1" customWidth="1"/>
    <col min="3" max="3" width="21.125" style="48" bestFit="1" customWidth="1"/>
    <col min="4" max="4" width="21.875" style="48" bestFit="1" customWidth="1"/>
    <col min="5" max="5" width="13.125" style="48" bestFit="1" customWidth="1"/>
    <col min="6" max="6" width="13.75390625" style="48" bestFit="1" customWidth="1"/>
    <col min="7" max="7" width="34.875" style="48" bestFit="1" customWidth="1"/>
    <col min="8" max="8" width="19.00390625" style="48" bestFit="1" customWidth="1"/>
    <col min="9" max="9" width="10.375" style="48" bestFit="1" customWidth="1"/>
    <col min="10" max="10" width="12.125" style="48" bestFit="1" customWidth="1"/>
    <col min="11" max="11" width="9.75390625" style="48" bestFit="1" customWidth="1"/>
    <col min="12" max="12" width="18.375" style="48" bestFit="1" customWidth="1"/>
    <col min="13" max="13" width="25.125" style="48" bestFit="1" customWidth="1"/>
    <col min="14" max="14" width="15.125" style="48" bestFit="1" customWidth="1"/>
    <col min="15" max="15" width="10.375" style="48" bestFit="1" customWidth="1"/>
    <col min="16" max="16" width="5.875" style="48" bestFit="1" customWidth="1"/>
    <col min="17" max="17" width="7.125" style="48" bestFit="1" customWidth="1"/>
    <col min="18" max="16384" width="9.125" style="48" customWidth="1"/>
  </cols>
  <sheetData>
    <row r="1" spans="1:13" ht="34.5" customHeight="1">
      <c r="A1" s="46" t="s">
        <v>454</v>
      </c>
      <c r="B1" s="31"/>
      <c r="C1" s="47"/>
      <c r="D1" s="122"/>
      <c r="E1" s="42"/>
      <c r="F1" s="42"/>
      <c r="G1" s="33"/>
      <c r="L1" s="33"/>
      <c r="M1" s="49"/>
    </row>
    <row r="2" spans="1:31" ht="12.75">
      <c r="A2" s="30"/>
      <c r="B2" s="31"/>
      <c r="C2" s="47"/>
      <c r="D2" s="42"/>
      <c r="E2" s="42"/>
      <c r="F2" s="42"/>
      <c r="G2" s="50"/>
      <c r="H2" s="132"/>
      <c r="I2" s="132"/>
      <c r="J2" s="132"/>
      <c r="K2" s="132"/>
      <c r="AE2" s="129"/>
    </row>
    <row r="3" spans="1:31" ht="12.75">
      <c r="A3" s="31" t="s">
        <v>600</v>
      </c>
      <c r="B3" s="31"/>
      <c r="C3" s="47"/>
      <c r="D3" s="42"/>
      <c r="E3" s="42"/>
      <c r="F3" s="42"/>
      <c r="G3" s="51"/>
      <c r="H3" s="52"/>
      <c r="AE3" s="129"/>
    </row>
    <row r="4" spans="1:31" ht="12.75">
      <c r="A4" s="31" t="s">
        <v>37</v>
      </c>
      <c r="B4" s="31"/>
      <c r="C4" s="47"/>
      <c r="D4" s="42"/>
      <c r="E4" s="42"/>
      <c r="F4" s="42"/>
      <c r="G4" s="42"/>
      <c r="H4" s="133"/>
      <c r="I4" s="133"/>
      <c r="J4" s="53"/>
      <c r="K4" s="54"/>
      <c r="AE4" s="129"/>
    </row>
    <row r="5" spans="1:31" ht="12.75">
      <c r="A5" s="31"/>
      <c r="B5" s="31"/>
      <c r="C5" s="47"/>
      <c r="D5" s="47"/>
      <c r="E5" s="42"/>
      <c r="F5" s="42"/>
      <c r="G5" s="42"/>
      <c r="H5" s="133"/>
      <c r="I5" s="133"/>
      <c r="J5" s="33"/>
      <c r="K5" s="54"/>
      <c r="AE5" s="134"/>
    </row>
    <row r="6" spans="1:31" ht="12.75">
      <c r="A6" s="31"/>
      <c r="B6" s="31"/>
      <c r="C6" s="47"/>
      <c r="D6" s="47"/>
      <c r="E6" s="42"/>
      <c r="F6" s="42"/>
      <c r="G6" s="42"/>
      <c r="AE6" s="134"/>
    </row>
    <row r="7" spans="1:31" ht="15.75">
      <c r="A7" s="35" t="s">
        <v>601</v>
      </c>
      <c r="B7" s="35"/>
      <c r="C7" s="34"/>
      <c r="D7" s="34"/>
      <c r="E7" s="55"/>
      <c r="F7" s="55"/>
      <c r="G7" s="55"/>
      <c r="H7" s="49"/>
      <c r="I7" s="49"/>
      <c r="J7" s="49"/>
      <c r="K7" s="49"/>
      <c r="L7" s="49"/>
      <c r="M7" s="49"/>
      <c r="N7" s="49"/>
      <c r="O7" s="49"/>
      <c r="P7" s="49"/>
      <c r="Q7" s="49"/>
      <c r="AE7" s="134"/>
    </row>
    <row r="8" spans="1:31" ht="15.75">
      <c r="A8" s="35"/>
      <c r="B8" s="35"/>
      <c r="C8" s="55"/>
      <c r="D8" s="55"/>
      <c r="E8" s="55"/>
      <c r="F8" s="55"/>
      <c r="G8" s="55"/>
      <c r="H8" s="49"/>
      <c r="I8" s="49"/>
      <c r="J8" s="49"/>
      <c r="AE8" s="134"/>
    </row>
    <row r="9" spans="1:31" ht="12.75">
      <c r="A9" s="47"/>
      <c r="B9" s="47"/>
      <c r="C9" s="47"/>
      <c r="D9" s="47"/>
      <c r="E9" s="47"/>
      <c r="F9" s="47"/>
      <c r="G9" s="50"/>
      <c r="AE9" s="134"/>
    </row>
    <row r="10" spans="1:31" ht="12.75" customHeight="1">
      <c r="A10" s="3"/>
      <c r="B10" s="56" t="s">
        <v>38</v>
      </c>
      <c r="C10" s="57"/>
      <c r="D10" s="56" t="s">
        <v>39</v>
      </c>
      <c r="E10" s="58"/>
      <c r="F10" s="59"/>
      <c r="G10" s="60"/>
      <c r="H10" s="61" t="s">
        <v>40</v>
      </c>
      <c r="I10" s="62"/>
      <c r="J10" s="62"/>
      <c r="K10" s="63"/>
      <c r="L10" s="63"/>
      <c r="M10" s="64"/>
      <c r="N10" s="61" t="s">
        <v>41</v>
      </c>
      <c r="O10" s="62"/>
      <c r="P10" s="63"/>
      <c r="Q10" s="64"/>
      <c r="AE10" s="134"/>
    </row>
    <row r="11" spans="1:31" ht="72" customHeight="1">
      <c r="A11" s="65" t="s">
        <v>42</v>
      </c>
      <c r="B11" s="14" t="s">
        <v>43</v>
      </c>
      <c r="C11" s="66" t="s">
        <v>44</v>
      </c>
      <c r="D11" s="67" t="s">
        <v>45</v>
      </c>
      <c r="E11" s="61" t="s">
        <v>353</v>
      </c>
      <c r="F11" s="61" t="s">
        <v>386</v>
      </c>
      <c r="G11" s="68" t="s">
        <v>46</v>
      </c>
      <c r="H11" s="13" t="s">
        <v>47</v>
      </c>
      <c r="I11" s="7" t="s">
        <v>353</v>
      </c>
      <c r="J11" s="7" t="s">
        <v>387</v>
      </c>
      <c r="K11" s="7" t="s">
        <v>48</v>
      </c>
      <c r="L11" s="7" t="s">
        <v>49</v>
      </c>
      <c r="M11" s="69" t="s">
        <v>50</v>
      </c>
      <c r="N11" s="7" t="s">
        <v>51</v>
      </c>
      <c r="O11" s="7" t="s">
        <v>353</v>
      </c>
      <c r="P11" s="7" t="s">
        <v>54</v>
      </c>
      <c r="Q11" s="69" t="s">
        <v>46</v>
      </c>
      <c r="AE11" s="129"/>
    </row>
    <row r="12" spans="1:31" ht="12.75">
      <c r="A12" s="7" t="s">
        <v>55</v>
      </c>
      <c r="B12" s="9" t="s">
        <v>56</v>
      </c>
      <c r="C12" s="70" t="s">
        <v>57</v>
      </c>
      <c r="D12" s="10"/>
      <c r="E12" s="11"/>
      <c r="F12" s="21"/>
      <c r="G12" s="71"/>
      <c r="H12" s="10"/>
      <c r="I12" s="11"/>
      <c r="J12" s="11"/>
      <c r="K12" s="21"/>
      <c r="L12" s="8"/>
      <c r="M12" s="71"/>
      <c r="N12" s="10"/>
      <c r="O12" s="11"/>
      <c r="P12" s="11"/>
      <c r="Q12" s="71"/>
      <c r="AE12" s="129"/>
    </row>
    <row r="13" spans="1:31" ht="12.75">
      <c r="A13" s="7"/>
      <c r="B13" s="10"/>
      <c r="C13" s="70" t="s">
        <v>60</v>
      </c>
      <c r="D13" s="10"/>
      <c r="E13" s="11"/>
      <c r="F13" s="21"/>
      <c r="G13" s="71"/>
      <c r="H13" s="10"/>
      <c r="I13" s="11"/>
      <c r="J13" s="11"/>
      <c r="K13" s="21"/>
      <c r="L13" s="8"/>
      <c r="M13" s="71"/>
      <c r="N13" s="10"/>
      <c r="O13" s="11"/>
      <c r="P13" s="11"/>
      <c r="Q13" s="71"/>
      <c r="AE13" s="129"/>
    </row>
    <row r="14" spans="1:31" s="123" customFormat="1" ht="66.75" customHeight="1">
      <c r="A14" s="109"/>
      <c r="B14" s="87"/>
      <c r="C14" s="89" t="s">
        <v>61</v>
      </c>
      <c r="D14" s="87" t="s">
        <v>389</v>
      </c>
      <c r="E14" s="84" t="s">
        <v>59</v>
      </c>
      <c r="F14" s="85">
        <v>175566</v>
      </c>
      <c r="G14" s="86" t="s">
        <v>59</v>
      </c>
      <c r="H14" s="87" t="s">
        <v>59</v>
      </c>
      <c r="I14" s="84" t="s">
        <v>59</v>
      </c>
      <c r="J14" s="84" t="s">
        <v>59</v>
      </c>
      <c r="K14" s="85" t="s">
        <v>59</v>
      </c>
      <c r="L14" s="88" t="s">
        <v>59</v>
      </c>
      <c r="M14" s="86" t="s">
        <v>59</v>
      </c>
      <c r="N14" s="87" t="s">
        <v>59</v>
      </c>
      <c r="O14" s="84" t="s">
        <v>59</v>
      </c>
      <c r="P14" s="84" t="s">
        <v>59</v>
      </c>
      <c r="Q14" s="86" t="s">
        <v>59</v>
      </c>
      <c r="AE14" s="134"/>
    </row>
    <row r="15" spans="1:31" ht="12.75">
      <c r="A15" s="7"/>
      <c r="B15" s="10"/>
      <c r="C15" s="72" t="s">
        <v>62</v>
      </c>
      <c r="D15" s="73"/>
      <c r="E15" s="74">
        <f>SUM(E12:E14)</f>
        <v>0</v>
      </c>
      <c r="F15" s="75">
        <f>SUM(F12:F14)</f>
        <v>175566</v>
      </c>
      <c r="G15" s="76"/>
      <c r="H15" s="77"/>
      <c r="I15" s="74">
        <f>SUM(I12:I14)</f>
        <v>0</v>
      </c>
      <c r="J15" s="74">
        <f>SUM(J12:J14)</f>
        <v>0</v>
      </c>
      <c r="K15" s="78">
        <f>SUM(K12:K14)</f>
        <v>0</v>
      </c>
      <c r="L15" s="79"/>
      <c r="M15" s="76"/>
      <c r="N15" s="80"/>
      <c r="O15" s="74">
        <f>SUM(O12:O14)</f>
        <v>0</v>
      </c>
      <c r="P15" s="78">
        <f>SUM(P12:P14)</f>
        <v>0</v>
      </c>
      <c r="Q15" s="76"/>
      <c r="AE15" s="134"/>
    </row>
    <row r="16" spans="1:31" s="123" customFormat="1" ht="62.25" customHeight="1">
      <c r="A16" s="109" t="s">
        <v>63</v>
      </c>
      <c r="B16" s="104" t="s">
        <v>64</v>
      </c>
      <c r="C16" s="124" t="s">
        <v>65</v>
      </c>
      <c r="D16" s="87" t="s">
        <v>591</v>
      </c>
      <c r="E16" s="84" t="s">
        <v>59</v>
      </c>
      <c r="F16" s="85">
        <v>264017</v>
      </c>
      <c r="G16" s="86" t="s">
        <v>59</v>
      </c>
      <c r="H16" s="87" t="s">
        <v>59</v>
      </c>
      <c r="I16" s="84" t="s">
        <v>59</v>
      </c>
      <c r="J16" s="84" t="s">
        <v>59</v>
      </c>
      <c r="K16" s="85" t="s">
        <v>59</v>
      </c>
      <c r="L16" s="88" t="s">
        <v>59</v>
      </c>
      <c r="M16" s="86" t="s">
        <v>59</v>
      </c>
      <c r="N16" s="87" t="s">
        <v>59</v>
      </c>
      <c r="O16" s="84" t="s">
        <v>59</v>
      </c>
      <c r="P16" s="84" t="s">
        <v>59</v>
      </c>
      <c r="Q16" s="86" t="s">
        <v>59</v>
      </c>
      <c r="AE16" s="130"/>
    </row>
    <row r="17" spans="1:31" s="123" customFormat="1" ht="51">
      <c r="A17" s="109"/>
      <c r="B17" s="87"/>
      <c r="C17" s="124" t="s">
        <v>66</v>
      </c>
      <c r="D17" s="87" t="s">
        <v>331</v>
      </c>
      <c r="E17" s="84"/>
      <c r="F17" s="85">
        <v>83451</v>
      </c>
      <c r="G17" s="86"/>
      <c r="H17" s="87"/>
      <c r="I17" s="84"/>
      <c r="J17" s="84"/>
      <c r="K17" s="85"/>
      <c r="L17" s="88"/>
      <c r="M17" s="86"/>
      <c r="N17" s="87"/>
      <c r="O17" s="84"/>
      <c r="P17" s="84"/>
      <c r="Q17" s="86"/>
      <c r="AE17" s="130"/>
    </row>
    <row r="18" spans="1:31" ht="12.75">
      <c r="A18" s="7"/>
      <c r="B18" s="10"/>
      <c r="C18" s="81" t="s">
        <v>67</v>
      </c>
      <c r="D18" s="10"/>
      <c r="E18" s="11"/>
      <c r="F18" s="21"/>
      <c r="G18" s="71"/>
      <c r="H18" s="10"/>
      <c r="I18" s="11"/>
      <c r="J18" s="11"/>
      <c r="K18" s="21"/>
      <c r="L18" s="8"/>
      <c r="M18" s="71"/>
      <c r="N18" s="10"/>
      <c r="O18" s="11"/>
      <c r="P18" s="11"/>
      <c r="Q18" s="71"/>
      <c r="AE18" s="131"/>
    </row>
    <row r="19" spans="1:31" s="123" customFormat="1" ht="51">
      <c r="A19" s="109"/>
      <c r="B19" s="87"/>
      <c r="C19" s="124" t="s">
        <v>68</v>
      </c>
      <c r="D19" s="87" t="s">
        <v>331</v>
      </c>
      <c r="E19" s="84">
        <v>145.292</v>
      </c>
      <c r="F19" s="85" t="s">
        <v>59</v>
      </c>
      <c r="G19" s="86" t="s">
        <v>332</v>
      </c>
      <c r="H19" s="87" t="s">
        <v>59</v>
      </c>
      <c r="I19" s="84" t="s">
        <v>59</v>
      </c>
      <c r="J19" s="84" t="s">
        <v>59</v>
      </c>
      <c r="K19" s="85" t="s">
        <v>59</v>
      </c>
      <c r="L19" s="88" t="s">
        <v>59</v>
      </c>
      <c r="M19" s="86" t="s">
        <v>59</v>
      </c>
      <c r="N19" s="87" t="s">
        <v>59</v>
      </c>
      <c r="O19" s="84" t="s">
        <v>59</v>
      </c>
      <c r="P19" s="84" t="s">
        <v>59</v>
      </c>
      <c r="Q19" s="86" t="s">
        <v>59</v>
      </c>
      <c r="AE19" s="130"/>
    </row>
    <row r="20" spans="1:31" s="123" customFormat="1" ht="51">
      <c r="A20" s="109"/>
      <c r="B20" s="87"/>
      <c r="C20" s="124" t="s">
        <v>69</v>
      </c>
      <c r="D20" s="87" t="s">
        <v>501</v>
      </c>
      <c r="E20" s="84" t="s">
        <v>59</v>
      </c>
      <c r="F20" s="85">
        <v>146685</v>
      </c>
      <c r="G20" s="86" t="s">
        <v>399</v>
      </c>
      <c r="H20" s="87" t="s">
        <v>59</v>
      </c>
      <c r="I20" s="84" t="s">
        <v>59</v>
      </c>
      <c r="J20" s="84" t="s">
        <v>59</v>
      </c>
      <c r="K20" s="85" t="s">
        <v>59</v>
      </c>
      <c r="L20" s="88" t="s">
        <v>59</v>
      </c>
      <c r="M20" s="86" t="s">
        <v>59</v>
      </c>
      <c r="N20" s="87" t="s">
        <v>59</v>
      </c>
      <c r="O20" s="84" t="s">
        <v>59</v>
      </c>
      <c r="P20" s="84" t="s">
        <v>59</v>
      </c>
      <c r="Q20" s="86" t="s">
        <v>59</v>
      </c>
      <c r="AE20" s="130"/>
    </row>
    <row r="21" spans="1:31" s="123" customFormat="1" ht="16.5" customHeight="1">
      <c r="A21" s="109"/>
      <c r="B21" s="87"/>
      <c r="C21" s="124" t="s">
        <v>70</v>
      </c>
      <c r="D21" s="87" t="s">
        <v>59</v>
      </c>
      <c r="E21" s="84" t="s">
        <v>59</v>
      </c>
      <c r="F21" s="85" t="s">
        <v>59</v>
      </c>
      <c r="G21" s="86" t="s">
        <v>59</v>
      </c>
      <c r="H21" s="87" t="s">
        <v>59</v>
      </c>
      <c r="I21" s="84" t="s">
        <v>59</v>
      </c>
      <c r="J21" s="84" t="s">
        <v>59</v>
      </c>
      <c r="K21" s="85" t="s">
        <v>59</v>
      </c>
      <c r="L21" s="88" t="s">
        <v>59</v>
      </c>
      <c r="M21" s="86" t="s">
        <v>59</v>
      </c>
      <c r="N21" s="87" t="s">
        <v>59</v>
      </c>
      <c r="O21" s="84" t="s">
        <v>59</v>
      </c>
      <c r="P21" s="84" t="s">
        <v>59</v>
      </c>
      <c r="Q21" s="86" t="s">
        <v>59</v>
      </c>
      <c r="AE21" s="130"/>
    </row>
    <row r="22" spans="1:31" ht="12.75">
      <c r="A22" s="7"/>
      <c r="B22" s="10"/>
      <c r="C22" s="82" t="s">
        <v>62</v>
      </c>
      <c r="D22" s="77"/>
      <c r="E22" s="74">
        <f>SUM(E16:E21)</f>
        <v>145.292</v>
      </c>
      <c r="F22" s="78">
        <f>SUM(F16:F21)</f>
        <v>494153</v>
      </c>
      <c r="G22" s="76"/>
      <c r="H22" s="77"/>
      <c r="I22" s="74">
        <f>SUM(I16:I21)</f>
        <v>0</v>
      </c>
      <c r="J22" s="74">
        <f>SUM(J16:J21)</f>
        <v>0</v>
      </c>
      <c r="K22" s="78">
        <f>SUM(K16:K21)</f>
        <v>0</v>
      </c>
      <c r="L22" s="79"/>
      <c r="M22" s="76"/>
      <c r="N22" s="80"/>
      <c r="O22" s="74">
        <f>SUM(O16:O21)</f>
        <v>0</v>
      </c>
      <c r="P22" s="78">
        <f>SUM(P16:P21)</f>
        <v>0</v>
      </c>
      <c r="Q22" s="76"/>
      <c r="AE22" s="131"/>
    </row>
    <row r="23" spans="1:31" s="123" customFormat="1" ht="38.25">
      <c r="A23" s="109" t="s">
        <v>71</v>
      </c>
      <c r="B23" s="104" t="s">
        <v>72</v>
      </c>
      <c r="C23" s="124" t="s">
        <v>73</v>
      </c>
      <c r="D23" s="87" t="s">
        <v>523</v>
      </c>
      <c r="E23" s="84" t="s">
        <v>59</v>
      </c>
      <c r="F23" s="85">
        <v>166.946</v>
      </c>
      <c r="G23" s="86" t="s">
        <v>543</v>
      </c>
      <c r="H23" s="87" t="s">
        <v>59</v>
      </c>
      <c r="I23" s="84" t="s">
        <v>59</v>
      </c>
      <c r="J23" s="84" t="s">
        <v>59</v>
      </c>
      <c r="K23" s="85" t="s">
        <v>59</v>
      </c>
      <c r="L23" s="88" t="s">
        <v>59</v>
      </c>
      <c r="M23" s="86" t="s">
        <v>59</v>
      </c>
      <c r="N23" s="87" t="s">
        <v>59</v>
      </c>
      <c r="O23" s="84" t="s">
        <v>59</v>
      </c>
      <c r="P23" s="84" t="s">
        <v>59</v>
      </c>
      <c r="Q23" s="86" t="s">
        <v>59</v>
      </c>
      <c r="AE23" s="130"/>
    </row>
    <row r="24" spans="1:31" s="123" customFormat="1" ht="51">
      <c r="A24" s="109"/>
      <c r="B24" s="87"/>
      <c r="C24" s="124" t="s">
        <v>57</v>
      </c>
      <c r="D24" s="87" t="s">
        <v>331</v>
      </c>
      <c r="E24" s="84" t="s">
        <v>59</v>
      </c>
      <c r="F24" s="85">
        <v>116716</v>
      </c>
      <c r="G24" s="86" t="s">
        <v>394</v>
      </c>
      <c r="H24" s="84" t="s">
        <v>59</v>
      </c>
      <c r="I24" s="84" t="s">
        <v>59</v>
      </c>
      <c r="J24" s="84" t="s">
        <v>59</v>
      </c>
      <c r="K24" s="84" t="s">
        <v>59</v>
      </c>
      <c r="L24" s="84" t="s">
        <v>59</v>
      </c>
      <c r="M24" s="84" t="s">
        <v>59</v>
      </c>
      <c r="N24" s="84" t="s">
        <v>59</v>
      </c>
      <c r="O24" s="84" t="s">
        <v>59</v>
      </c>
      <c r="P24" s="84" t="s">
        <v>59</v>
      </c>
      <c r="Q24" s="84" t="s">
        <v>59</v>
      </c>
      <c r="AE24" s="130"/>
    </row>
    <row r="25" spans="1:31" s="123" customFormat="1" ht="86.25" customHeight="1">
      <c r="A25" s="109"/>
      <c r="B25" s="87"/>
      <c r="C25" s="124" t="s">
        <v>74</v>
      </c>
      <c r="D25" s="87" t="s">
        <v>495</v>
      </c>
      <c r="E25" s="84" t="s">
        <v>59</v>
      </c>
      <c r="F25" s="85">
        <v>21529</v>
      </c>
      <c r="G25" s="86" t="s">
        <v>364</v>
      </c>
      <c r="H25" s="87" t="s">
        <v>59</v>
      </c>
      <c r="I25" s="84" t="s">
        <v>59</v>
      </c>
      <c r="J25" s="84" t="s">
        <v>59</v>
      </c>
      <c r="K25" s="85" t="s">
        <v>59</v>
      </c>
      <c r="L25" s="88" t="s">
        <v>59</v>
      </c>
      <c r="M25" s="86" t="s">
        <v>59</v>
      </c>
      <c r="N25" s="87" t="s">
        <v>59</v>
      </c>
      <c r="O25" s="84" t="s">
        <v>59</v>
      </c>
      <c r="P25" s="84" t="s">
        <v>59</v>
      </c>
      <c r="Q25" s="86" t="s">
        <v>59</v>
      </c>
      <c r="AE25" s="130"/>
    </row>
    <row r="26" spans="1:31" s="123" customFormat="1" ht="51">
      <c r="A26" s="109"/>
      <c r="B26" s="87"/>
      <c r="C26" s="124"/>
      <c r="D26" s="87" t="s">
        <v>496</v>
      </c>
      <c r="E26" s="84" t="s">
        <v>59</v>
      </c>
      <c r="F26" s="85">
        <v>55801</v>
      </c>
      <c r="G26" s="86" t="s">
        <v>364</v>
      </c>
      <c r="H26" s="87" t="s">
        <v>59</v>
      </c>
      <c r="I26" s="84" t="s">
        <v>59</v>
      </c>
      <c r="J26" s="84" t="s">
        <v>59</v>
      </c>
      <c r="K26" s="85" t="s">
        <v>59</v>
      </c>
      <c r="L26" s="88" t="s">
        <v>59</v>
      </c>
      <c r="M26" s="86" t="s">
        <v>59</v>
      </c>
      <c r="N26" s="87" t="s">
        <v>59</v>
      </c>
      <c r="O26" s="84" t="s">
        <v>59</v>
      </c>
      <c r="P26" s="84" t="s">
        <v>59</v>
      </c>
      <c r="Q26" s="86" t="s">
        <v>59</v>
      </c>
      <c r="AE26" s="130"/>
    </row>
    <row r="27" spans="1:31" s="123" customFormat="1" ht="72.75" customHeight="1">
      <c r="A27" s="109"/>
      <c r="B27" s="87"/>
      <c r="C27" s="124" t="s">
        <v>75</v>
      </c>
      <c r="D27" s="87"/>
      <c r="E27" s="84"/>
      <c r="F27" s="85"/>
      <c r="G27" s="86"/>
      <c r="H27" s="87"/>
      <c r="I27" s="84"/>
      <c r="J27" s="84"/>
      <c r="K27" s="85"/>
      <c r="L27" s="88"/>
      <c r="M27" s="86"/>
      <c r="N27" s="87"/>
      <c r="O27" s="84"/>
      <c r="P27" s="84"/>
      <c r="Q27" s="86"/>
      <c r="AE27" s="130"/>
    </row>
    <row r="28" spans="1:31" s="123" customFormat="1" ht="30" customHeight="1">
      <c r="A28" s="109"/>
      <c r="B28" s="87"/>
      <c r="C28" s="124" t="s">
        <v>76</v>
      </c>
      <c r="D28" s="87" t="s">
        <v>374</v>
      </c>
      <c r="E28" s="84" t="s">
        <v>59</v>
      </c>
      <c r="F28" s="85">
        <v>23416.2</v>
      </c>
      <c r="G28" s="86" t="s">
        <v>59</v>
      </c>
      <c r="H28" s="87" t="s">
        <v>59</v>
      </c>
      <c r="I28" s="84" t="s">
        <v>59</v>
      </c>
      <c r="J28" s="84" t="s">
        <v>59</v>
      </c>
      <c r="K28" s="85" t="s">
        <v>59</v>
      </c>
      <c r="L28" s="88" t="s">
        <v>59</v>
      </c>
      <c r="M28" s="86" t="s">
        <v>59</v>
      </c>
      <c r="N28" s="87" t="s">
        <v>59</v>
      </c>
      <c r="O28" s="84" t="s">
        <v>59</v>
      </c>
      <c r="P28" s="84" t="s">
        <v>59</v>
      </c>
      <c r="Q28" s="86" t="s">
        <v>59</v>
      </c>
      <c r="AE28" s="130"/>
    </row>
    <row r="29" spans="1:31" s="123" customFormat="1" ht="76.5">
      <c r="A29" s="109"/>
      <c r="B29" s="87"/>
      <c r="C29" s="124" t="s">
        <v>77</v>
      </c>
      <c r="D29" s="87" t="s">
        <v>465</v>
      </c>
      <c r="E29" s="84" t="s">
        <v>59</v>
      </c>
      <c r="F29" s="85">
        <v>119233</v>
      </c>
      <c r="G29" s="86" t="s">
        <v>59</v>
      </c>
      <c r="H29" s="87" t="s">
        <v>59</v>
      </c>
      <c r="I29" s="84" t="s">
        <v>59</v>
      </c>
      <c r="J29" s="84" t="s">
        <v>59</v>
      </c>
      <c r="K29" s="85" t="s">
        <v>59</v>
      </c>
      <c r="L29" s="88" t="s">
        <v>59</v>
      </c>
      <c r="M29" s="86" t="s">
        <v>59</v>
      </c>
      <c r="N29" s="87" t="s">
        <v>59</v>
      </c>
      <c r="O29" s="84" t="s">
        <v>59</v>
      </c>
      <c r="P29" s="84" t="s">
        <v>59</v>
      </c>
      <c r="Q29" s="86" t="s">
        <v>59</v>
      </c>
      <c r="AE29" s="130"/>
    </row>
    <row r="30" spans="1:31" s="123" customFormat="1" ht="72.75" customHeight="1">
      <c r="A30" s="109"/>
      <c r="B30" s="87"/>
      <c r="C30" s="124" t="s">
        <v>78</v>
      </c>
      <c r="D30" s="87" t="s">
        <v>389</v>
      </c>
      <c r="E30" s="84" t="s">
        <v>59</v>
      </c>
      <c r="F30" s="85">
        <v>142051</v>
      </c>
      <c r="G30" s="86" t="s">
        <v>526</v>
      </c>
      <c r="H30" s="87" t="s">
        <v>59</v>
      </c>
      <c r="I30" s="84" t="s">
        <v>59</v>
      </c>
      <c r="J30" s="84" t="s">
        <v>59</v>
      </c>
      <c r="K30" s="85" t="s">
        <v>59</v>
      </c>
      <c r="L30" s="88" t="s">
        <v>59</v>
      </c>
      <c r="M30" s="86" t="s">
        <v>59</v>
      </c>
      <c r="N30" s="87" t="s">
        <v>59</v>
      </c>
      <c r="O30" s="84" t="s">
        <v>59</v>
      </c>
      <c r="P30" s="84" t="s">
        <v>59</v>
      </c>
      <c r="Q30" s="86" t="s">
        <v>59</v>
      </c>
      <c r="AE30" s="130"/>
    </row>
    <row r="31" spans="1:31" ht="12.75">
      <c r="A31" s="7"/>
      <c r="B31" s="10"/>
      <c r="C31" s="82" t="s">
        <v>62</v>
      </c>
      <c r="D31" s="77"/>
      <c r="E31" s="74">
        <f>SUM(E23:E30)</f>
        <v>0</v>
      </c>
      <c r="F31" s="78">
        <f>SUM(F23:F30)</f>
        <v>478913.146</v>
      </c>
      <c r="G31" s="76"/>
      <c r="H31" s="77"/>
      <c r="I31" s="74">
        <f>SUM(I23:I30)</f>
        <v>0</v>
      </c>
      <c r="J31" s="74">
        <f>SUM(J23:J30)</f>
        <v>0</v>
      </c>
      <c r="K31" s="78">
        <f>SUM(K23:K30)</f>
        <v>0</v>
      </c>
      <c r="L31" s="79"/>
      <c r="M31" s="83"/>
      <c r="N31" s="80"/>
      <c r="O31" s="74">
        <f>SUM(O23:O30)</f>
        <v>0</v>
      </c>
      <c r="P31" s="78">
        <f>SUM(P23:P30)</f>
        <v>0</v>
      </c>
      <c r="Q31" s="76"/>
      <c r="AE31" s="131"/>
    </row>
    <row r="32" spans="1:31" ht="53.25" customHeight="1">
      <c r="A32" s="7" t="s">
        <v>79</v>
      </c>
      <c r="B32" s="9" t="s">
        <v>80</v>
      </c>
      <c r="C32" s="81" t="s">
        <v>81</v>
      </c>
      <c r="D32" s="10"/>
      <c r="E32" s="11"/>
      <c r="F32" s="21"/>
      <c r="G32" s="71"/>
      <c r="H32" s="10"/>
      <c r="I32" s="11"/>
      <c r="J32" s="11"/>
      <c r="K32" s="21"/>
      <c r="L32" s="8"/>
      <c r="M32" s="71"/>
      <c r="N32" s="10"/>
      <c r="O32" s="11"/>
      <c r="P32" s="11"/>
      <c r="Q32" s="71"/>
      <c r="AE32" s="131"/>
    </row>
    <row r="33" spans="1:31" s="123" customFormat="1" ht="63.75">
      <c r="A33" s="109"/>
      <c r="B33" s="104"/>
      <c r="C33" s="124" t="s">
        <v>82</v>
      </c>
      <c r="D33" s="87" t="s">
        <v>524</v>
      </c>
      <c r="E33" s="84">
        <v>2.23</v>
      </c>
      <c r="F33" s="85">
        <v>9655.5</v>
      </c>
      <c r="G33" s="86" t="s">
        <v>562</v>
      </c>
      <c r="H33" s="87" t="s">
        <v>59</v>
      </c>
      <c r="I33" s="84" t="s">
        <v>59</v>
      </c>
      <c r="J33" s="84" t="s">
        <v>59</v>
      </c>
      <c r="K33" s="85" t="s">
        <v>59</v>
      </c>
      <c r="L33" s="88" t="s">
        <v>59</v>
      </c>
      <c r="M33" s="86" t="s">
        <v>59</v>
      </c>
      <c r="N33" s="87" t="s">
        <v>59</v>
      </c>
      <c r="O33" s="84" t="s">
        <v>59</v>
      </c>
      <c r="P33" s="84" t="s">
        <v>59</v>
      </c>
      <c r="Q33" s="86" t="s">
        <v>59</v>
      </c>
      <c r="AE33" s="130"/>
    </row>
    <row r="34" spans="1:31" s="123" customFormat="1" ht="24.75" customHeight="1">
      <c r="A34" s="109"/>
      <c r="B34" s="87"/>
      <c r="C34" s="124" t="s">
        <v>83</v>
      </c>
      <c r="D34" s="87" t="s">
        <v>398</v>
      </c>
      <c r="E34" s="84" t="s">
        <v>59</v>
      </c>
      <c r="F34" s="85">
        <v>26136</v>
      </c>
      <c r="G34" s="86" t="s">
        <v>299</v>
      </c>
      <c r="H34" s="87" t="s">
        <v>59</v>
      </c>
      <c r="I34" s="84" t="s">
        <v>59</v>
      </c>
      <c r="J34" s="84" t="s">
        <v>59</v>
      </c>
      <c r="K34" s="85" t="s">
        <v>59</v>
      </c>
      <c r="L34" s="88" t="s">
        <v>59</v>
      </c>
      <c r="M34" s="86" t="s">
        <v>59</v>
      </c>
      <c r="N34" s="87" t="s">
        <v>59</v>
      </c>
      <c r="O34" s="84" t="s">
        <v>59</v>
      </c>
      <c r="P34" s="84" t="s">
        <v>59</v>
      </c>
      <c r="Q34" s="86" t="s">
        <v>59</v>
      </c>
      <c r="AE34" s="130"/>
    </row>
    <row r="35" spans="1:31" ht="12.75">
      <c r="A35" s="7"/>
      <c r="B35" s="10"/>
      <c r="C35" s="81" t="s">
        <v>84</v>
      </c>
      <c r="D35" s="10"/>
      <c r="E35" s="11"/>
      <c r="F35" s="21"/>
      <c r="G35" s="71"/>
      <c r="H35" s="10"/>
      <c r="I35" s="11"/>
      <c r="J35" s="11"/>
      <c r="K35" s="21"/>
      <c r="L35" s="8"/>
      <c r="M35" s="71"/>
      <c r="N35" s="10"/>
      <c r="O35" s="11"/>
      <c r="P35" s="11"/>
      <c r="Q35" s="71"/>
      <c r="AE35" s="131"/>
    </row>
    <row r="36" spans="1:31" s="123" customFormat="1" ht="57" customHeight="1">
      <c r="A36" s="109"/>
      <c r="B36" s="87"/>
      <c r="C36" s="124" t="s">
        <v>85</v>
      </c>
      <c r="D36" s="87" t="s">
        <v>263</v>
      </c>
      <c r="E36" s="84" t="s">
        <v>59</v>
      </c>
      <c r="F36" s="85">
        <v>129859</v>
      </c>
      <c r="G36" s="86" t="s">
        <v>320</v>
      </c>
      <c r="H36" s="87" t="s">
        <v>59</v>
      </c>
      <c r="I36" s="84" t="s">
        <v>59</v>
      </c>
      <c r="J36" s="84" t="s">
        <v>59</v>
      </c>
      <c r="K36" s="85" t="s">
        <v>59</v>
      </c>
      <c r="L36" s="88" t="s">
        <v>59</v>
      </c>
      <c r="M36" s="86" t="s">
        <v>59</v>
      </c>
      <c r="N36" s="87" t="s">
        <v>59</v>
      </c>
      <c r="O36" s="84" t="s">
        <v>59</v>
      </c>
      <c r="P36" s="84" t="s">
        <v>59</v>
      </c>
      <c r="Q36" s="86" t="s">
        <v>59</v>
      </c>
      <c r="AE36" s="130"/>
    </row>
    <row r="37" spans="1:31" s="123" customFormat="1" ht="18.75" customHeight="1">
      <c r="A37" s="109"/>
      <c r="B37" s="87"/>
      <c r="C37" s="124" t="s">
        <v>86</v>
      </c>
      <c r="D37" s="87" t="s">
        <v>520</v>
      </c>
      <c r="E37" s="84" t="s">
        <v>59</v>
      </c>
      <c r="F37" s="85">
        <v>106100</v>
      </c>
      <c r="G37" s="86" t="s">
        <v>456</v>
      </c>
      <c r="H37" s="87" t="s">
        <v>59</v>
      </c>
      <c r="I37" s="84" t="s">
        <v>59</v>
      </c>
      <c r="J37" s="84" t="s">
        <v>59</v>
      </c>
      <c r="K37" s="85" t="s">
        <v>59</v>
      </c>
      <c r="L37" s="88" t="s">
        <v>59</v>
      </c>
      <c r="M37" s="86" t="s">
        <v>59</v>
      </c>
      <c r="N37" s="87" t="s">
        <v>59</v>
      </c>
      <c r="O37" s="84" t="s">
        <v>59</v>
      </c>
      <c r="P37" s="84" t="s">
        <v>59</v>
      </c>
      <c r="Q37" s="86" t="s">
        <v>59</v>
      </c>
      <c r="AE37" s="130"/>
    </row>
    <row r="38" spans="1:31" s="123" customFormat="1" ht="63" customHeight="1">
      <c r="A38" s="109"/>
      <c r="B38" s="87"/>
      <c r="C38" s="124" t="s">
        <v>87</v>
      </c>
      <c r="D38" s="87" t="s">
        <v>398</v>
      </c>
      <c r="E38" s="84" t="s">
        <v>59</v>
      </c>
      <c r="F38" s="85">
        <v>7993</v>
      </c>
      <c r="G38" s="86" t="s">
        <v>320</v>
      </c>
      <c r="H38" s="87" t="s">
        <v>59</v>
      </c>
      <c r="I38" s="84" t="s">
        <v>59</v>
      </c>
      <c r="J38" s="84" t="s">
        <v>59</v>
      </c>
      <c r="K38" s="85" t="s">
        <v>59</v>
      </c>
      <c r="L38" s="88" t="s">
        <v>59</v>
      </c>
      <c r="M38" s="86" t="s">
        <v>59</v>
      </c>
      <c r="N38" s="87" t="s">
        <v>59</v>
      </c>
      <c r="O38" s="84" t="s">
        <v>59</v>
      </c>
      <c r="P38" s="84" t="s">
        <v>59</v>
      </c>
      <c r="Q38" s="86" t="s">
        <v>59</v>
      </c>
      <c r="AE38" s="130"/>
    </row>
    <row r="39" spans="1:31" s="123" customFormat="1" ht="63" customHeight="1">
      <c r="A39" s="109"/>
      <c r="B39" s="87"/>
      <c r="C39" s="124" t="s">
        <v>88</v>
      </c>
      <c r="D39" s="87" t="s">
        <v>389</v>
      </c>
      <c r="E39" s="84" t="s">
        <v>59</v>
      </c>
      <c r="F39" s="85">
        <v>178311</v>
      </c>
      <c r="G39" s="86" t="s">
        <v>59</v>
      </c>
      <c r="H39" s="87" t="s">
        <v>59</v>
      </c>
      <c r="I39" s="84" t="s">
        <v>59</v>
      </c>
      <c r="J39" s="84" t="s">
        <v>59</v>
      </c>
      <c r="K39" s="85" t="s">
        <v>59</v>
      </c>
      <c r="L39" s="88"/>
      <c r="M39" s="86" t="s">
        <v>59</v>
      </c>
      <c r="N39" s="87" t="s">
        <v>59</v>
      </c>
      <c r="O39" s="84" t="s">
        <v>59</v>
      </c>
      <c r="P39" s="84" t="s">
        <v>59</v>
      </c>
      <c r="Q39" s="86"/>
      <c r="AE39" s="130"/>
    </row>
    <row r="40" spans="1:31" s="123" customFormat="1" ht="63" customHeight="1">
      <c r="A40" s="109"/>
      <c r="B40" s="87"/>
      <c r="C40" s="124" t="s">
        <v>89</v>
      </c>
      <c r="D40" s="87" t="s">
        <v>339</v>
      </c>
      <c r="E40" s="84" t="s">
        <v>59</v>
      </c>
      <c r="F40" s="85">
        <v>105262</v>
      </c>
      <c r="G40" s="86" t="s">
        <v>59</v>
      </c>
      <c r="H40" s="87" t="s">
        <v>59</v>
      </c>
      <c r="I40" s="84" t="s">
        <v>59</v>
      </c>
      <c r="J40" s="84" t="s">
        <v>59</v>
      </c>
      <c r="K40" s="85" t="s">
        <v>59</v>
      </c>
      <c r="L40" s="88" t="s">
        <v>59</v>
      </c>
      <c r="M40" s="86" t="s">
        <v>59</v>
      </c>
      <c r="N40" s="87" t="s">
        <v>59</v>
      </c>
      <c r="O40" s="84" t="s">
        <v>59</v>
      </c>
      <c r="P40" s="84" t="s">
        <v>59</v>
      </c>
      <c r="Q40" s="86" t="s">
        <v>59</v>
      </c>
      <c r="AE40" s="130"/>
    </row>
    <row r="41" spans="1:31" s="123" customFormat="1" ht="38.25">
      <c r="A41" s="109"/>
      <c r="B41" s="87"/>
      <c r="C41" s="124" t="s">
        <v>330</v>
      </c>
      <c r="D41" s="87" t="s">
        <v>523</v>
      </c>
      <c r="E41" s="84" t="s">
        <v>59</v>
      </c>
      <c r="F41" s="85">
        <v>132439</v>
      </c>
      <c r="G41" s="86" t="s">
        <v>4</v>
      </c>
      <c r="H41" s="87" t="s">
        <v>59</v>
      </c>
      <c r="I41" s="84" t="s">
        <v>59</v>
      </c>
      <c r="J41" s="84" t="s">
        <v>59</v>
      </c>
      <c r="K41" s="85" t="s">
        <v>59</v>
      </c>
      <c r="L41" s="88" t="s">
        <v>59</v>
      </c>
      <c r="M41" s="86" t="s">
        <v>59</v>
      </c>
      <c r="N41" s="87" t="s">
        <v>59</v>
      </c>
      <c r="O41" s="84" t="s">
        <v>59</v>
      </c>
      <c r="P41" s="84" t="s">
        <v>59</v>
      </c>
      <c r="Q41" s="86" t="s">
        <v>59</v>
      </c>
      <c r="AE41" s="130"/>
    </row>
    <row r="42" spans="1:31" s="123" customFormat="1" ht="51">
      <c r="A42" s="109"/>
      <c r="B42" s="87"/>
      <c r="C42" s="124" t="s">
        <v>90</v>
      </c>
      <c r="D42" s="107" t="s">
        <v>331</v>
      </c>
      <c r="E42" s="84" t="s">
        <v>59</v>
      </c>
      <c r="F42" s="85">
        <v>94676</v>
      </c>
      <c r="G42" s="86" t="s">
        <v>567</v>
      </c>
      <c r="H42" s="84" t="s">
        <v>59</v>
      </c>
      <c r="I42" s="84" t="s">
        <v>59</v>
      </c>
      <c r="J42" s="84" t="s">
        <v>59</v>
      </c>
      <c r="K42" s="84" t="s">
        <v>59</v>
      </c>
      <c r="L42" s="84" t="s">
        <v>59</v>
      </c>
      <c r="M42" s="84" t="s">
        <v>59</v>
      </c>
      <c r="N42" s="84" t="s">
        <v>59</v>
      </c>
      <c r="O42" s="84" t="s">
        <v>59</v>
      </c>
      <c r="P42" s="84" t="s">
        <v>59</v>
      </c>
      <c r="Q42" s="84" t="s">
        <v>59</v>
      </c>
      <c r="AE42" s="130"/>
    </row>
    <row r="43" spans="1:31" ht="12.75">
      <c r="A43" s="7"/>
      <c r="B43" s="10"/>
      <c r="C43" s="82" t="s">
        <v>62</v>
      </c>
      <c r="D43" s="77"/>
      <c r="E43" s="74">
        <f>SUM(E32:E42)</f>
        <v>2.23</v>
      </c>
      <c r="F43" s="78">
        <f>SUM(F32:F42)</f>
        <v>790431.5</v>
      </c>
      <c r="G43" s="76"/>
      <c r="H43" s="77"/>
      <c r="I43" s="74">
        <f>SUM(I32:I42)</f>
        <v>0</v>
      </c>
      <c r="J43" s="74">
        <f>SUM(J32:J42)</f>
        <v>0</v>
      </c>
      <c r="K43" s="78">
        <f>SUM(K32:K42)</f>
        <v>0</v>
      </c>
      <c r="L43" s="79"/>
      <c r="M43" s="83"/>
      <c r="N43" s="80"/>
      <c r="O43" s="74">
        <f>SUM(O32:O42)</f>
        <v>0</v>
      </c>
      <c r="P43" s="78">
        <f>SUM(P32:P42)</f>
        <v>0</v>
      </c>
      <c r="Q43" s="76"/>
      <c r="AE43" s="131"/>
    </row>
    <row r="44" spans="1:31" s="123" customFormat="1" ht="25.5">
      <c r="A44" s="109" t="s">
        <v>91</v>
      </c>
      <c r="B44" s="104" t="s">
        <v>92</v>
      </c>
      <c r="C44" s="124" t="s">
        <v>93</v>
      </c>
      <c r="D44" s="87" t="s">
        <v>281</v>
      </c>
      <c r="E44" s="84" t="s">
        <v>59</v>
      </c>
      <c r="F44" s="85">
        <f>5106+6460+640+5930+2420+5141+4680+7323+3714+5860</f>
        <v>47274</v>
      </c>
      <c r="G44" s="86"/>
      <c r="H44" s="87" t="s">
        <v>59</v>
      </c>
      <c r="I44" s="84" t="s">
        <v>59</v>
      </c>
      <c r="J44" s="84" t="s">
        <v>59</v>
      </c>
      <c r="K44" s="85" t="s">
        <v>59</v>
      </c>
      <c r="L44" s="88" t="s">
        <v>59</v>
      </c>
      <c r="M44" s="86" t="s">
        <v>59</v>
      </c>
      <c r="N44" s="87" t="s">
        <v>59</v>
      </c>
      <c r="O44" s="84" t="s">
        <v>59</v>
      </c>
      <c r="P44" s="84" t="s">
        <v>59</v>
      </c>
      <c r="Q44" s="86" t="s">
        <v>59</v>
      </c>
      <c r="AE44" s="130"/>
    </row>
    <row r="45" spans="1:31" ht="12.75">
      <c r="A45" s="7"/>
      <c r="B45" s="10"/>
      <c r="C45" s="81" t="s">
        <v>94</v>
      </c>
      <c r="D45" s="10"/>
      <c r="E45" s="11"/>
      <c r="F45" s="21"/>
      <c r="G45" s="71"/>
      <c r="H45" s="10"/>
      <c r="I45" s="11"/>
      <c r="J45" s="11"/>
      <c r="K45" s="21"/>
      <c r="L45" s="8"/>
      <c r="M45" s="71"/>
      <c r="N45" s="10"/>
      <c r="O45" s="11"/>
      <c r="P45" s="11"/>
      <c r="Q45" s="71"/>
      <c r="AE45" s="131"/>
    </row>
    <row r="46" spans="1:31" ht="12.75">
      <c r="A46" s="7"/>
      <c r="B46" s="10"/>
      <c r="C46" s="81" t="s">
        <v>95</v>
      </c>
      <c r="D46" s="10"/>
      <c r="E46" s="11"/>
      <c r="F46" s="21"/>
      <c r="G46" s="71"/>
      <c r="H46" s="10"/>
      <c r="I46" s="11"/>
      <c r="J46" s="11"/>
      <c r="K46" s="21"/>
      <c r="L46" s="8"/>
      <c r="M46" s="71"/>
      <c r="N46" s="10"/>
      <c r="O46" s="11"/>
      <c r="P46" s="11"/>
      <c r="Q46" s="71"/>
      <c r="AE46" s="131"/>
    </row>
    <row r="47" spans="1:31" ht="12.75">
      <c r="A47" s="7"/>
      <c r="B47" s="10"/>
      <c r="C47" s="81"/>
      <c r="D47" s="10"/>
      <c r="E47" s="11"/>
      <c r="F47" s="21"/>
      <c r="G47" s="71"/>
      <c r="H47" s="10"/>
      <c r="I47" s="11"/>
      <c r="J47" s="11"/>
      <c r="K47" s="21"/>
      <c r="L47" s="8"/>
      <c r="M47" s="71"/>
      <c r="N47" s="10"/>
      <c r="O47" s="11"/>
      <c r="P47" s="11"/>
      <c r="Q47" s="71"/>
      <c r="AE47" s="131"/>
    </row>
    <row r="48" spans="1:31" ht="12.75">
      <c r="A48" s="7"/>
      <c r="B48" s="10"/>
      <c r="C48" s="81"/>
      <c r="D48" s="10"/>
      <c r="E48" s="11"/>
      <c r="F48" s="21"/>
      <c r="G48" s="71"/>
      <c r="H48" s="10"/>
      <c r="I48" s="11"/>
      <c r="J48" s="11"/>
      <c r="K48" s="21"/>
      <c r="L48" s="8"/>
      <c r="M48" s="71"/>
      <c r="N48" s="10"/>
      <c r="O48" s="11"/>
      <c r="P48" s="11"/>
      <c r="Q48" s="71"/>
      <c r="AE48" s="131"/>
    </row>
    <row r="49" spans="1:31" s="123" customFormat="1" ht="75" customHeight="1">
      <c r="A49" s="109"/>
      <c r="B49" s="87"/>
      <c r="C49" s="124" t="s">
        <v>96</v>
      </c>
      <c r="D49" s="107" t="s">
        <v>331</v>
      </c>
      <c r="E49" s="84" t="s">
        <v>59</v>
      </c>
      <c r="F49" s="85">
        <v>235447</v>
      </c>
      <c r="G49" s="86" t="s">
        <v>567</v>
      </c>
      <c r="H49" s="87" t="s">
        <v>59</v>
      </c>
      <c r="I49" s="84" t="s">
        <v>59</v>
      </c>
      <c r="J49" s="84" t="s">
        <v>59</v>
      </c>
      <c r="K49" s="85" t="s">
        <v>59</v>
      </c>
      <c r="L49" s="88" t="s">
        <v>59</v>
      </c>
      <c r="M49" s="86" t="s">
        <v>59</v>
      </c>
      <c r="N49" s="87" t="s">
        <v>59</v>
      </c>
      <c r="O49" s="84" t="s">
        <v>59</v>
      </c>
      <c r="P49" s="84" t="s">
        <v>59</v>
      </c>
      <c r="Q49" s="86" t="s">
        <v>59</v>
      </c>
      <c r="AE49" s="130"/>
    </row>
    <row r="50" spans="1:31" s="123" customFormat="1" ht="60.75" customHeight="1">
      <c r="A50" s="109"/>
      <c r="B50" s="87"/>
      <c r="C50" s="124" t="s">
        <v>97</v>
      </c>
      <c r="D50" s="87" t="s">
        <v>389</v>
      </c>
      <c r="E50" s="84" t="s">
        <v>59</v>
      </c>
      <c r="F50" s="85">
        <v>125421</v>
      </c>
      <c r="G50" s="86" t="s">
        <v>59</v>
      </c>
      <c r="H50" s="87" t="s">
        <v>59</v>
      </c>
      <c r="I50" s="84" t="s">
        <v>59</v>
      </c>
      <c r="J50" s="84" t="s">
        <v>59</v>
      </c>
      <c r="K50" s="85" t="s">
        <v>59</v>
      </c>
      <c r="L50" s="88" t="s">
        <v>59</v>
      </c>
      <c r="M50" s="86" t="s">
        <v>59</v>
      </c>
      <c r="N50" s="87" t="s">
        <v>59</v>
      </c>
      <c r="O50" s="84" t="s">
        <v>59</v>
      </c>
      <c r="P50" s="84" t="s">
        <v>59</v>
      </c>
      <c r="Q50" s="86" t="s">
        <v>59</v>
      </c>
      <c r="AE50" s="130"/>
    </row>
    <row r="51" spans="1:31" ht="12.75">
      <c r="A51" s="7"/>
      <c r="B51" s="10"/>
      <c r="C51" s="81" t="s">
        <v>98</v>
      </c>
      <c r="D51" s="10"/>
      <c r="E51" s="11"/>
      <c r="F51" s="21"/>
      <c r="G51" s="71"/>
      <c r="H51" s="10"/>
      <c r="I51" s="11"/>
      <c r="J51" s="11"/>
      <c r="K51" s="21"/>
      <c r="L51" s="8"/>
      <c r="M51" s="71"/>
      <c r="N51" s="10"/>
      <c r="O51" s="11"/>
      <c r="P51" s="11"/>
      <c r="Q51" s="71"/>
      <c r="AE51" s="131"/>
    </row>
    <row r="52" spans="1:31" s="123" customFormat="1" ht="34.5" customHeight="1">
      <c r="A52" s="109"/>
      <c r="B52" s="87"/>
      <c r="C52" s="124" t="s">
        <v>99</v>
      </c>
      <c r="D52" s="107" t="s">
        <v>398</v>
      </c>
      <c r="E52" s="84" t="s">
        <v>59</v>
      </c>
      <c r="F52" s="85">
        <f>174877</f>
        <v>174877</v>
      </c>
      <c r="G52" s="86" t="s">
        <v>59</v>
      </c>
      <c r="H52" s="87" t="s">
        <v>59</v>
      </c>
      <c r="I52" s="84" t="s">
        <v>59</v>
      </c>
      <c r="J52" s="84" t="s">
        <v>59</v>
      </c>
      <c r="K52" s="85" t="s">
        <v>59</v>
      </c>
      <c r="L52" s="88" t="s">
        <v>59</v>
      </c>
      <c r="M52" s="86" t="s">
        <v>59</v>
      </c>
      <c r="N52" s="87" t="s">
        <v>59</v>
      </c>
      <c r="O52" s="84" t="s">
        <v>59</v>
      </c>
      <c r="P52" s="84" t="s">
        <v>59</v>
      </c>
      <c r="Q52" s="86" t="s">
        <v>59</v>
      </c>
      <c r="AE52" s="130"/>
    </row>
    <row r="53" spans="1:31" s="123" customFormat="1" ht="36" customHeight="1">
      <c r="A53" s="109"/>
      <c r="B53" s="87"/>
      <c r="C53" s="124" t="s">
        <v>100</v>
      </c>
      <c r="D53" s="87" t="s">
        <v>395</v>
      </c>
      <c r="E53" s="84" t="s">
        <v>59</v>
      </c>
      <c r="F53" s="85">
        <f>7138+10136+10290+23924+23517+12968+17958+18270</f>
        <v>124201</v>
      </c>
      <c r="G53" s="86" t="s">
        <v>320</v>
      </c>
      <c r="H53" s="87" t="s">
        <v>59</v>
      </c>
      <c r="I53" s="84" t="s">
        <v>59</v>
      </c>
      <c r="J53" s="84" t="s">
        <v>59</v>
      </c>
      <c r="K53" s="85" t="s">
        <v>59</v>
      </c>
      <c r="L53" s="88" t="s">
        <v>59</v>
      </c>
      <c r="M53" s="86" t="s">
        <v>59</v>
      </c>
      <c r="N53" s="87" t="s">
        <v>59</v>
      </c>
      <c r="O53" s="84" t="s">
        <v>59</v>
      </c>
      <c r="P53" s="84" t="s">
        <v>59</v>
      </c>
      <c r="Q53" s="86" t="s">
        <v>59</v>
      </c>
      <c r="AE53" s="130"/>
    </row>
    <row r="54" spans="1:31" s="123" customFormat="1" ht="56.25" customHeight="1">
      <c r="A54" s="109"/>
      <c r="B54" s="87"/>
      <c r="C54" s="124" t="s">
        <v>102</v>
      </c>
      <c r="D54" s="87" t="s">
        <v>200</v>
      </c>
      <c r="E54" s="84" t="s">
        <v>59</v>
      </c>
      <c r="F54" s="85">
        <v>110868</v>
      </c>
      <c r="G54" s="86" t="s">
        <v>400</v>
      </c>
      <c r="H54" s="87" t="s">
        <v>59</v>
      </c>
      <c r="I54" s="84" t="s">
        <v>59</v>
      </c>
      <c r="J54" s="84" t="s">
        <v>59</v>
      </c>
      <c r="K54" s="85" t="s">
        <v>59</v>
      </c>
      <c r="L54" s="88" t="s">
        <v>59</v>
      </c>
      <c r="M54" s="86" t="s">
        <v>59</v>
      </c>
      <c r="N54" s="87" t="s">
        <v>59</v>
      </c>
      <c r="O54" s="84" t="s">
        <v>59</v>
      </c>
      <c r="P54" s="84" t="s">
        <v>59</v>
      </c>
      <c r="Q54" s="86" t="s">
        <v>59</v>
      </c>
      <c r="AE54" s="130"/>
    </row>
    <row r="55" spans="1:31" s="123" customFormat="1" ht="12.75">
      <c r="A55" s="109"/>
      <c r="B55" s="87"/>
      <c r="C55" s="124" t="s">
        <v>103</v>
      </c>
      <c r="D55" s="87" t="s">
        <v>592</v>
      </c>
      <c r="E55" s="84" t="s">
        <v>59</v>
      </c>
      <c r="F55" s="85">
        <v>96929</v>
      </c>
      <c r="G55" s="86" t="s">
        <v>59</v>
      </c>
      <c r="H55" s="87" t="s">
        <v>59</v>
      </c>
      <c r="I55" s="84" t="s">
        <v>59</v>
      </c>
      <c r="J55" s="84" t="s">
        <v>59</v>
      </c>
      <c r="K55" s="85" t="s">
        <v>59</v>
      </c>
      <c r="L55" s="88" t="s">
        <v>59</v>
      </c>
      <c r="M55" s="86" t="s">
        <v>59</v>
      </c>
      <c r="N55" s="87" t="s">
        <v>59</v>
      </c>
      <c r="O55" s="84" t="s">
        <v>59</v>
      </c>
      <c r="P55" s="84" t="s">
        <v>59</v>
      </c>
      <c r="Q55" s="86" t="s">
        <v>59</v>
      </c>
      <c r="AE55" s="130"/>
    </row>
    <row r="56" spans="1:31" ht="12.75">
      <c r="A56" s="7"/>
      <c r="B56" s="10"/>
      <c r="C56" s="82" t="s">
        <v>62</v>
      </c>
      <c r="D56" s="77"/>
      <c r="E56" s="74">
        <f>SUM(E44:E55)</f>
        <v>0</v>
      </c>
      <c r="F56" s="78">
        <f>SUM(F44:F55)</f>
        <v>915017</v>
      </c>
      <c r="G56" s="83"/>
      <c r="H56" s="77"/>
      <c r="I56" s="74">
        <f>SUM(I44:I55)</f>
        <v>0</v>
      </c>
      <c r="J56" s="74">
        <f>SUM(J44:J55)</f>
        <v>0</v>
      </c>
      <c r="K56" s="78">
        <f>SUM(K44:K55)</f>
        <v>0</v>
      </c>
      <c r="L56" s="79"/>
      <c r="M56" s="83"/>
      <c r="N56" s="80"/>
      <c r="O56" s="74">
        <f>SUM(O44:O55)</f>
        <v>0</v>
      </c>
      <c r="P56" s="78">
        <f>SUM(P44:P55)</f>
        <v>0</v>
      </c>
      <c r="Q56" s="76"/>
      <c r="AE56" s="131"/>
    </row>
    <row r="57" spans="1:31" s="123" customFormat="1" ht="25.5">
      <c r="A57" s="109" t="s">
        <v>104</v>
      </c>
      <c r="B57" s="104" t="s">
        <v>105</v>
      </c>
      <c r="C57" s="89" t="s">
        <v>106</v>
      </c>
      <c r="D57" s="107" t="s">
        <v>592</v>
      </c>
      <c r="E57" s="84" t="s">
        <v>59</v>
      </c>
      <c r="F57" s="85">
        <v>103780</v>
      </c>
      <c r="G57" s="86" t="s">
        <v>320</v>
      </c>
      <c r="H57" s="87" t="s">
        <v>59</v>
      </c>
      <c r="I57" s="84" t="s">
        <v>59</v>
      </c>
      <c r="J57" s="84" t="s">
        <v>59</v>
      </c>
      <c r="K57" s="85" t="s">
        <v>59</v>
      </c>
      <c r="L57" s="88" t="s">
        <v>59</v>
      </c>
      <c r="M57" s="86" t="s">
        <v>59</v>
      </c>
      <c r="N57" s="87" t="s">
        <v>59</v>
      </c>
      <c r="O57" s="84" t="s">
        <v>59</v>
      </c>
      <c r="P57" s="84" t="s">
        <v>59</v>
      </c>
      <c r="Q57" s="86" t="s">
        <v>59</v>
      </c>
      <c r="AE57" s="130"/>
    </row>
    <row r="58" spans="1:31" s="123" customFormat="1" ht="51">
      <c r="A58" s="109"/>
      <c r="B58" s="104"/>
      <c r="C58" s="89" t="s">
        <v>107</v>
      </c>
      <c r="D58" s="107" t="s">
        <v>501</v>
      </c>
      <c r="E58" s="84" t="s">
        <v>59</v>
      </c>
      <c r="F58" s="85">
        <v>63220</v>
      </c>
      <c r="G58" s="86"/>
      <c r="H58" s="87" t="s">
        <v>59</v>
      </c>
      <c r="I58" s="84" t="s">
        <v>59</v>
      </c>
      <c r="J58" s="84" t="s">
        <v>59</v>
      </c>
      <c r="K58" s="85" t="s">
        <v>59</v>
      </c>
      <c r="L58" s="88" t="s">
        <v>59</v>
      </c>
      <c r="M58" s="86" t="s">
        <v>59</v>
      </c>
      <c r="N58" s="87" t="s">
        <v>59</v>
      </c>
      <c r="O58" s="84" t="s">
        <v>59</v>
      </c>
      <c r="P58" s="84" t="s">
        <v>59</v>
      </c>
      <c r="Q58" s="86" t="s">
        <v>59</v>
      </c>
      <c r="AE58" s="130"/>
    </row>
    <row r="59" spans="1:31" s="123" customFormat="1" ht="38.25">
      <c r="A59" s="109"/>
      <c r="B59" s="104"/>
      <c r="C59" s="89"/>
      <c r="D59" s="107" t="s">
        <v>591</v>
      </c>
      <c r="E59" s="84" t="s">
        <v>59</v>
      </c>
      <c r="F59" s="85">
        <v>110988</v>
      </c>
      <c r="G59" s="86"/>
      <c r="H59" s="87" t="s">
        <v>59</v>
      </c>
      <c r="I59" s="84" t="s">
        <v>59</v>
      </c>
      <c r="J59" s="84" t="s">
        <v>59</v>
      </c>
      <c r="K59" s="85" t="s">
        <v>59</v>
      </c>
      <c r="L59" s="88" t="s">
        <v>59</v>
      </c>
      <c r="M59" s="86" t="s">
        <v>59</v>
      </c>
      <c r="N59" s="87" t="s">
        <v>59</v>
      </c>
      <c r="O59" s="84" t="s">
        <v>59</v>
      </c>
      <c r="P59" s="84" t="s">
        <v>59</v>
      </c>
      <c r="Q59" s="86" t="s">
        <v>59</v>
      </c>
      <c r="AE59" s="130"/>
    </row>
    <row r="60" spans="1:31" s="123" customFormat="1" ht="21.75" customHeight="1">
      <c r="A60" s="109"/>
      <c r="B60" s="104"/>
      <c r="C60" s="89" t="s">
        <v>108</v>
      </c>
      <c r="D60" s="107" t="s">
        <v>22</v>
      </c>
      <c r="E60" s="84">
        <v>2200</v>
      </c>
      <c r="F60" s="85"/>
      <c r="G60" s="86" t="s">
        <v>23</v>
      </c>
      <c r="H60" s="87"/>
      <c r="I60" s="84"/>
      <c r="J60" s="84"/>
      <c r="K60" s="85"/>
      <c r="L60" s="88"/>
      <c r="M60" s="86"/>
      <c r="N60" s="87"/>
      <c r="O60" s="84"/>
      <c r="P60" s="84"/>
      <c r="Q60" s="86"/>
      <c r="AE60" s="130"/>
    </row>
    <row r="61" spans="1:31" s="123" customFormat="1" ht="12.75">
      <c r="A61" s="109"/>
      <c r="B61" s="104"/>
      <c r="C61" s="89" t="s">
        <v>109</v>
      </c>
      <c r="D61" s="107" t="s">
        <v>22</v>
      </c>
      <c r="E61" s="84"/>
      <c r="F61" s="85">
        <v>101380</v>
      </c>
      <c r="G61" s="86"/>
      <c r="H61" s="87"/>
      <c r="I61" s="84"/>
      <c r="J61" s="84"/>
      <c r="K61" s="85"/>
      <c r="L61" s="88"/>
      <c r="M61" s="86"/>
      <c r="N61" s="87"/>
      <c r="O61" s="84"/>
      <c r="P61" s="84"/>
      <c r="Q61" s="86"/>
      <c r="AE61" s="130"/>
    </row>
    <row r="62" spans="1:31" s="123" customFormat="1" ht="25.5">
      <c r="A62" s="109"/>
      <c r="B62" s="104"/>
      <c r="C62" s="89" t="s">
        <v>110</v>
      </c>
      <c r="D62" s="107" t="s">
        <v>316</v>
      </c>
      <c r="E62" s="84">
        <v>600</v>
      </c>
      <c r="F62" s="85" t="s">
        <v>59</v>
      </c>
      <c r="G62" s="86" t="s">
        <v>317</v>
      </c>
      <c r="H62" s="87" t="s">
        <v>59</v>
      </c>
      <c r="I62" s="84" t="s">
        <v>59</v>
      </c>
      <c r="J62" s="84" t="s">
        <v>59</v>
      </c>
      <c r="K62" s="85" t="s">
        <v>59</v>
      </c>
      <c r="L62" s="88" t="s">
        <v>59</v>
      </c>
      <c r="M62" s="86" t="s">
        <v>59</v>
      </c>
      <c r="N62" s="87" t="s">
        <v>59</v>
      </c>
      <c r="O62" s="84" t="s">
        <v>59</v>
      </c>
      <c r="P62" s="84" t="s">
        <v>59</v>
      </c>
      <c r="Q62" s="86" t="s">
        <v>59</v>
      </c>
      <c r="AE62" s="130"/>
    </row>
    <row r="63" spans="1:31" s="123" customFormat="1" ht="48" customHeight="1">
      <c r="A63" s="109"/>
      <c r="B63" s="104"/>
      <c r="C63" s="89"/>
      <c r="D63" s="107" t="s">
        <v>318</v>
      </c>
      <c r="E63" s="84">
        <v>900</v>
      </c>
      <c r="F63" s="85" t="s">
        <v>59</v>
      </c>
      <c r="G63" s="86" t="s">
        <v>317</v>
      </c>
      <c r="H63" s="87" t="s">
        <v>59</v>
      </c>
      <c r="I63" s="84" t="s">
        <v>59</v>
      </c>
      <c r="J63" s="84" t="s">
        <v>59</v>
      </c>
      <c r="K63" s="85" t="s">
        <v>59</v>
      </c>
      <c r="L63" s="88" t="s">
        <v>59</v>
      </c>
      <c r="M63" s="86" t="s">
        <v>59</v>
      </c>
      <c r="N63" s="87" t="s">
        <v>59</v>
      </c>
      <c r="O63" s="84" t="s">
        <v>59</v>
      </c>
      <c r="P63" s="84" t="s">
        <v>59</v>
      </c>
      <c r="Q63" s="86" t="s">
        <v>59</v>
      </c>
      <c r="AE63" s="130"/>
    </row>
    <row r="64" spans="1:31" ht="12.75">
      <c r="A64" s="7"/>
      <c r="B64" s="9"/>
      <c r="C64" s="70" t="s">
        <v>111</v>
      </c>
      <c r="D64" s="12"/>
      <c r="E64" s="11"/>
      <c r="F64" s="21"/>
      <c r="G64" s="71"/>
      <c r="H64" s="10" t="s">
        <v>59</v>
      </c>
      <c r="I64" s="11"/>
      <c r="J64" s="11"/>
      <c r="K64" s="21"/>
      <c r="L64" s="8"/>
      <c r="M64" s="71"/>
      <c r="N64" s="10"/>
      <c r="O64" s="11"/>
      <c r="P64" s="11"/>
      <c r="Q64" s="71"/>
      <c r="AE64" s="131"/>
    </row>
    <row r="65" spans="1:31" ht="12.75">
      <c r="A65" s="7"/>
      <c r="B65" s="9"/>
      <c r="C65" s="82" t="s">
        <v>62</v>
      </c>
      <c r="D65" s="77"/>
      <c r="E65" s="74">
        <f>SUM(E57:E64)</f>
        <v>3700</v>
      </c>
      <c r="F65" s="78">
        <f>SUM(F57:F64)</f>
        <v>379368</v>
      </c>
      <c r="G65" s="83"/>
      <c r="H65" s="77"/>
      <c r="I65" s="74">
        <f>SUM(I57:I64)</f>
        <v>0</v>
      </c>
      <c r="J65" s="74">
        <f>SUM(J57:J64)</f>
        <v>0</v>
      </c>
      <c r="K65" s="78">
        <f>SUM(K57:K64)</f>
        <v>0</v>
      </c>
      <c r="L65" s="79"/>
      <c r="M65" s="83"/>
      <c r="N65" s="80"/>
      <c r="O65" s="74">
        <f>SUM(O57:O64)</f>
        <v>0</v>
      </c>
      <c r="P65" s="78">
        <f>SUM(P57:P64)</f>
        <v>0</v>
      </c>
      <c r="Q65" s="76"/>
      <c r="AE65" s="131"/>
    </row>
    <row r="66" spans="1:31" s="123" customFormat="1" ht="38.25">
      <c r="A66" s="109" t="s">
        <v>112</v>
      </c>
      <c r="B66" s="120" t="s">
        <v>29</v>
      </c>
      <c r="C66" s="124" t="s">
        <v>30</v>
      </c>
      <c r="D66" s="107" t="s">
        <v>7</v>
      </c>
      <c r="E66" s="84">
        <v>141.58</v>
      </c>
      <c r="F66" s="85">
        <v>18645</v>
      </c>
      <c r="G66" s="86" t="s">
        <v>8</v>
      </c>
      <c r="H66" s="87" t="s">
        <v>59</v>
      </c>
      <c r="I66" s="84" t="s">
        <v>59</v>
      </c>
      <c r="J66" s="84" t="s">
        <v>59</v>
      </c>
      <c r="K66" s="85" t="s">
        <v>59</v>
      </c>
      <c r="L66" s="88" t="s">
        <v>59</v>
      </c>
      <c r="M66" s="86" t="s">
        <v>59</v>
      </c>
      <c r="N66" s="87" t="s">
        <v>59</v>
      </c>
      <c r="O66" s="84" t="s">
        <v>59</v>
      </c>
      <c r="P66" s="84" t="s">
        <v>59</v>
      </c>
      <c r="Q66" s="86" t="s">
        <v>59</v>
      </c>
      <c r="AE66" s="130"/>
    </row>
    <row r="67" spans="1:31" ht="12.75">
      <c r="A67" s="7" t="s">
        <v>113</v>
      </c>
      <c r="B67" s="9" t="s">
        <v>114</v>
      </c>
      <c r="C67" s="70" t="s">
        <v>115</v>
      </c>
      <c r="D67" s="12"/>
      <c r="E67" s="11"/>
      <c r="F67" s="21"/>
      <c r="G67" s="71"/>
      <c r="H67" s="10"/>
      <c r="I67" s="11"/>
      <c r="J67" s="11"/>
      <c r="K67" s="21"/>
      <c r="L67" s="8"/>
      <c r="M67" s="71"/>
      <c r="N67" s="10"/>
      <c r="O67" s="11"/>
      <c r="P67" s="11"/>
      <c r="Q67" s="71"/>
      <c r="AE67" s="131"/>
    </row>
    <row r="68" spans="1:31" s="123" customFormat="1" ht="87" customHeight="1">
      <c r="A68" s="109"/>
      <c r="B68" s="104"/>
      <c r="C68" s="89" t="s">
        <v>116</v>
      </c>
      <c r="D68" s="87" t="s">
        <v>501</v>
      </c>
      <c r="E68" s="84" t="s">
        <v>59</v>
      </c>
      <c r="F68" s="85">
        <f>170+100+120+120+110+400+200+120</f>
        <v>1340</v>
      </c>
      <c r="G68" s="86" t="s">
        <v>506</v>
      </c>
      <c r="H68" s="87" t="s">
        <v>59</v>
      </c>
      <c r="I68" s="84" t="s">
        <v>59</v>
      </c>
      <c r="J68" s="84" t="s">
        <v>59</v>
      </c>
      <c r="K68" s="85" t="s">
        <v>59</v>
      </c>
      <c r="L68" s="88" t="s">
        <v>59</v>
      </c>
      <c r="M68" s="86" t="s">
        <v>59</v>
      </c>
      <c r="N68" s="87" t="s">
        <v>59</v>
      </c>
      <c r="O68" s="84" t="s">
        <v>59</v>
      </c>
      <c r="P68" s="84" t="s">
        <v>59</v>
      </c>
      <c r="Q68" s="86" t="s">
        <v>59</v>
      </c>
      <c r="AE68" s="130"/>
    </row>
    <row r="69" spans="1:31" ht="75" customHeight="1">
      <c r="A69" s="7"/>
      <c r="B69" s="9"/>
      <c r="C69" s="70"/>
      <c r="D69" s="10"/>
      <c r="E69" s="11"/>
      <c r="F69" s="21"/>
      <c r="G69" s="71"/>
      <c r="H69" s="10"/>
      <c r="I69" s="11"/>
      <c r="J69" s="11"/>
      <c r="K69" s="21"/>
      <c r="L69" s="8"/>
      <c r="M69" s="71"/>
      <c r="N69" s="10"/>
      <c r="O69" s="11"/>
      <c r="P69" s="11"/>
      <c r="Q69" s="71"/>
      <c r="AE69" s="131"/>
    </row>
    <row r="70" spans="1:31" s="123" customFormat="1" ht="75.75" customHeight="1">
      <c r="A70" s="109"/>
      <c r="B70" s="104"/>
      <c r="C70" s="89" t="s">
        <v>117</v>
      </c>
      <c r="D70" s="107" t="s">
        <v>565</v>
      </c>
      <c r="E70" s="84">
        <v>1862.787</v>
      </c>
      <c r="F70" s="85">
        <v>117540</v>
      </c>
      <c r="G70" s="86" t="s">
        <v>59</v>
      </c>
      <c r="H70" s="87" t="s">
        <v>499</v>
      </c>
      <c r="I70" s="84">
        <v>0.87</v>
      </c>
      <c r="J70" s="84" t="s">
        <v>59</v>
      </c>
      <c r="L70" s="88" t="s">
        <v>599</v>
      </c>
      <c r="M70" s="86" t="s">
        <v>1</v>
      </c>
      <c r="N70" s="87" t="s">
        <v>59</v>
      </c>
      <c r="O70" s="84" t="s">
        <v>59</v>
      </c>
      <c r="P70" s="84" t="s">
        <v>59</v>
      </c>
      <c r="Q70" s="86" t="s">
        <v>59</v>
      </c>
      <c r="AE70" s="130"/>
    </row>
    <row r="71" spans="1:31" s="123" customFormat="1" ht="75.75" customHeight="1">
      <c r="A71" s="109"/>
      <c r="B71" s="104"/>
      <c r="C71" s="89" t="s">
        <v>117</v>
      </c>
      <c r="D71" s="107"/>
      <c r="E71" s="84"/>
      <c r="F71" s="85"/>
      <c r="G71" s="86"/>
      <c r="H71" s="87" t="s">
        <v>301</v>
      </c>
      <c r="I71" s="84">
        <v>0.65</v>
      </c>
      <c r="J71" s="84" t="s">
        <v>59</v>
      </c>
      <c r="K71" s="85" t="s">
        <v>59</v>
      </c>
      <c r="L71" s="88" t="s">
        <v>302</v>
      </c>
      <c r="M71" s="86" t="s">
        <v>303</v>
      </c>
      <c r="N71" s="87"/>
      <c r="O71" s="84"/>
      <c r="P71" s="84"/>
      <c r="Q71" s="86"/>
      <c r="AE71" s="130"/>
    </row>
    <row r="72" spans="1:31" s="123" customFormat="1" ht="72.75" customHeight="1">
      <c r="A72" s="109"/>
      <c r="B72" s="104"/>
      <c r="C72" s="89" t="s">
        <v>118</v>
      </c>
      <c r="D72" s="87" t="s">
        <v>319</v>
      </c>
      <c r="E72" s="84" t="s">
        <v>59</v>
      </c>
      <c r="F72" s="85">
        <v>4156</v>
      </c>
      <c r="G72" s="86" t="s">
        <v>466</v>
      </c>
      <c r="H72" s="87" t="s">
        <v>59</v>
      </c>
      <c r="I72" s="84" t="s">
        <v>59</v>
      </c>
      <c r="J72" s="84" t="s">
        <v>59</v>
      </c>
      <c r="K72" s="85" t="s">
        <v>59</v>
      </c>
      <c r="L72" s="88" t="s">
        <v>59</v>
      </c>
      <c r="M72" s="86" t="s">
        <v>59</v>
      </c>
      <c r="N72" s="87" t="s">
        <v>59</v>
      </c>
      <c r="O72" s="84" t="s">
        <v>59</v>
      </c>
      <c r="P72" s="84" t="s">
        <v>59</v>
      </c>
      <c r="Q72" s="86" t="s">
        <v>59</v>
      </c>
      <c r="AE72" s="130"/>
    </row>
    <row r="73" spans="1:31" s="123" customFormat="1" ht="89.25">
      <c r="A73" s="109"/>
      <c r="B73" s="104"/>
      <c r="C73" s="89" t="s">
        <v>119</v>
      </c>
      <c r="D73" s="107" t="s">
        <v>535</v>
      </c>
      <c r="E73" s="84"/>
      <c r="F73" s="85">
        <v>177.785</v>
      </c>
      <c r="G73" s="86" t="s">
        <v>536</v>
      </c>
      <c r="H73" s="87"/>
      <c r="I73" s="84"/>
      <c r="J73" s="84"/>
      <c r="K73" s="85"/>
      <c r="L73" s="88"/>
      <c r="M73" s="86"/>
      <c r="N73" s="87"/>
      <c r="O73" s="84"/>
      <c r="P73" s="84"/>
      <c r="Q73" s="86"/>
      <c r="AE73" s="130"/>
    </row>
    <row r="74" spans="1:31" ht="57" customHeight="1">
      <c r="A74" s="7"/>
      <c r="B74" s="9"/>
      <c r="C74" s="70" t="s">
        <v>120</v>
      </c>
      <c r="D74" s="12"/>
      <c r="E74" s="11"/>
      <c r="F74" s="21"/>
      <c r="G74" s="71"/>
      <c r="H74" s="10"/>
      <c r="I74" s="11"/>
      <c r="J74" s="11"/>
      <c r="K74" s="21"/>
      <c r="L74" s="8"/>
      <c r="M74" s="71"/>
      <c r="N74" s="10"/>
      <c r="O74" s="11"/>
      <c r="P74" s="11"/>
      <c r="Q74" s="71"/>
      <c r="AE74" s="131"/>
    </row>
    <row r="75" spans="1:31" s="123" customFormat="1" ht="12.75">
      <c r="A75" s="109"/>
      <c r="B75" s="104"/>
      <c r="C75" s="89" t="s">
        <v>121</v>
      </c>
      <c r="D75" s="87" t="s">
        <v>556</v>
      </c>
      <c r="E75" s="84" t="s">
        <v>59</v>
      </c>
      <c r="F75" s="85">
        <v>158875</v>
      </c>
      <c r="G75" s="86" t="s">
        <v>557</v>
      </c>
      <c r="H75" s="87" t="s">
        <v>59</v>
      </c>
      <c r="I75" s="84" t="s">
        <v>59</v>
      </c>
      <c r="J75" s="84" t="s">
        <v>59</v>
      </c>
      <c r="K75" s="85" t="s">
        <v>59</v>
      </c>
      <c r="L75" s="88" t="s">
        <v>59</v>
      </c>
      <c r="M75" s="86" t="s">
        <v>59</v>
      </c>
      <c r="N75" s="87" t="s">
        <v>59</v>
      </c>
      <c r="O75" s="84" t="s">
        <v>59</v>
      </c>
      <c r="P75" s="84" t="s">
        <v>59</v>
      </c>
      <c r="Q75" s="86" t="s">
        <v>59</v>
      </c>
      <c r="AE75" s="130"/>
    </row>
    <row r="76" spans="1:31" s="123" customFormat="1" ht="38.25">
      <c r="A76" s="109"/>
      <c r="B76" s="104"/>
      <c r="C76" s="89" t="s">
        <v>122</v>
      </c>
      <c r="D76" s="107" t="s">
        <v>523</v>
      </c>
      <c r="E76" s="84" t="s">
        <v>59</v>
      </c>
      <c r="F76" s="85">
        <v>4580</v>
      </c>
      <c r="G76" s="86" t="s">
        <v>25</v>
      </c>
      <c r="H76" s="87" t="s">
        <v>59</v>
      </c>
      <c r="I76" s="84" t="s">
        <v>59</v>
      </c>
      <c r="J76" s="84" t="s">
        <v>59</v>
      </c>
      <c r="K76" s="85" t="s">
        <v>59</v>
      </c>
      <c r="L76" s="88" t="s">
        <v>59</v>
      </c>
      <c r="M76" s="86" t="s">
        <v>59</v>
      </c>
      <c r="N76" s="87" t="s">
        <v>59</v>
      </c>
      <c r="O76" s="84" t="s">
        <v>59</v>
      </c>
      <c r="P76" s="84" t="s">
        <v>59</v>
      </c>
      <c r="Q76" s="86" t="s">
        <v>59</v>
      </c>
      <c r="AE76" s="130"/>
    </row>
    <row r="77" spans="1:31" s="123" customFormat="1" ht="25.5">
      <c r="A77" s="109"/>
      <c r="B77" s="104"/>
      <c r="C77" s="89" t="s">
        <v>123</v>
      </c>
      <c r="D77" s="107" t="s">
        <v>556</v>
      </c>
      <c r="E77" s="84">
        <v>6000</v>
      </c>
      <c r="F77" s="85" t="s">
        <v>59</v>
      </c>
      <c r="G77" s="86" t="s">
        <v>199</v>
      </c>
      <c r="H77" s="87" t="s">
        <v>59</v>
      </c>
      <c r="I77" s="84" t="s">
        <v>59</v>
      </c>
      <c r="J77" s="84" t="s">
        <v>59</v>
      </c>
      <c r="K77" s="85" t="s">
        <v>59</v>
      </c>
      <c r="L77" s="88" t="s">
        <v>59</v>
      </c>
      <c r="M77" s="86" t="s">
        <v>59</v>
      </c>
      <c r="N77" s="87" t="s">
        <v>59</v>
      </c>
      <c r="O77" s="84" t="s">
        <v>59</v>
      </c>
      <c r="P77" s="84" t="s">
        <v>59</v>
      </c>
      <c r="Q77" s="86" t="s">
        <v>59</v>
      </c>
      <c r="AE77" s="130"/>
    </row>
    <row r="78" spans="1:31" ht="12.75">
      <c r="A78" s="7"/>
      <c r="B78" s="9"/>
      <c r="C78" s="82" t="s">
        <v>62</v>
      </c>
      <c r="D78" s="77"/>
      <c r="E78" s="74">
        <f>SUM(E67:E77)</f>
        <v>7862.787</v>
      </c>
      <c r="F78" s="78">
        <f>SUM(F67:F77)</f>
        <v>286668.78500000003</v>
      </c>
      <c r="G78" s="83"/>
      <c r="H78" s="77"/>
      <c r="I78" s="74">
        <f>SUM(I67:I77)</f>
        <v>1.52</v>
      </c>
      <c r="J78" s="74">
        <f>SUM(J67:J77)</f>
        <v>0</v>
      </c>
      <c r="K78" s="78">
        <f>SUM(K66:K77)</f>
        <v>0</v>
      </c>
      <c r="L78" s="79"/>
      <c r="M78" s="83"/>
      <c r="N78" s="80"/>
      <c r="O78" s="74">
        <f>SUM(O67:O77)</f>
        <v>0</v>
      </c>
      <c r="P78" s="78">
        <f>SUM(P67:P77)</f>
        <v>0</v>
      </c>
      <c r="Q78" s="76"/>
      <c r="AE78" s="131"/>
    </row>
    <row r="79" spans="1:31" s="123" customFormat="1" ht="60.75" customHeight="1">
      <c r="A79" s="109" t="s">
        <v>124</v>
      </c>
      <c r="B79" s="104" t="s">
        <v>125</v>
      </c>
      <c r="C79" s="89" t="s">
        <v>126</v>
      </c>
      <c r="D79" s="87" t="s">
        <v>389</v>
      </c>
      <c r="E79" s="84" t="s">
        <v>59</v>
      </c>
      <c r="F79" s="85">
        <v>1055</v>
      </c>
      <c r="G79" s="86" t="s">
        <v>534</v>
      </c>
      <c r="H79" s="87" t="s">
        <v>59</v>
      </c>
      <c r="I79" s="84" t="s">
        <v>59</v>
      </c>
      <c r="J79" s="84" t="s">
        <v>59</v>
      </c>
      <c r="K79" s="85" t="s">
        <v>59</v>
      </c>
      <c r="L79" s="88" t="s">
        <v>59</v>
      </c>
      <c r="M79" s="86" t="s">
        <v>59</v>
      </c>
      <c r="N79" s="87" t="s">
        <v>59</v>
      </c>
      <c r="O79" s="84" t="s">
        <v>59</v>
      </c>
      <c r="P79" s="84" t="s">
        <v>59</v>
      </c>
      <c r="Q79" s="86" t="s">
        <v>59</v>
      </c>
      <c r="AE79" s="130"/>
    </row>
    <row r="80" spans="1:31" s="123" customFormat="1" ht="60" customHeight="1">
      <c r="A80" s="109"/>
      <c r="B80" s="87"/>
      <c r="C80" s="89" t="s">
        <v>127</v>
      </c>
      <c r="D80" s="87" t="s">
        <v>389</v>
      </c>
      <c r="E80" s="84" t="s">
        <v>59</v>
      </c>
      <c r="F80" s="85">
        <v>10961</v>
      </c>
      <c r="G80" s="86" t="s">
        <v>59</v>
      </c>
      <c r="H80" s="87" t="s">
        <v>59</v>
      </c>
      <c r="I80" s="84" t="s">
        <v>59</v>
      </c>
      <c r="J80" s="84" t="s">
        <v>59</v>
      </c>
      <c r="K80" s="85" t="s">
        <v>59</v>
      </c>
      <c r="L80" s="88" t="s">
        <v>59</v>
      </c>
      <c r="M80" s="86" t="s">
        <v>59</v>
      </c>
      <c r="N80" s="87" t="s">
        <v>59</v>
      </c>
      <c r="O80" s="84" t="s">
        <v>59</v>
      </c>
      <c r="P80" s="84" t="s">
        <v>59</v>
      </c>
      <c r="Q80" s="86" t="s">
        <v>59</v>
      </c>
      <c r="AE80" s="130"/>
    </row>
    <row r="81" spans="1:31" s="123" customFormat="1" ht="57.75" customHeight="1">
      <c r="A81" s="109"/>
      <c r="B81" s="87"/>
      <c r="C81" s="107" t="s">
        <v>128</v>
      </c>
      <c r="D81" s="87" t="s">
        <v>389</v>
      </c>
      <c r="E81" s="84" t="s">
        <v>59</v>
      </c>
      <c r="F81" s="85">
        <v>21055</v>
      </c>
      <c r="G81" s="86" t="s">
        <v>343</v>
      </c>
      <c r="H81" s="87" t="s">
        <v>59</v>
      </c>
      <c r="I81" s="84" t="s">
        <v>59</v>
      </c>
      <c r="J81" s="84" t="s">
        <v>59</v>
      </c>
      <c r="K81" s="85" t="s">
        <v>59</v>
      </c>
      <c r="L81" s="88" t="s">
        <v>59</v>
      </c>
      <c r="M81" s="86" t="s">
        <v>59</v>
      </c>
      <c r="N81" s="87" t="s">
        <v>59</v>
      </c>
      <c r="O81" s="84" t="s">
        <v>59</v>
      </c>
      <c r="P81" s="84" t="s">
        <v>59</v>
      </c>
      <c r="Q81" s="86" t="s">
        <v>59</v>
      </c>
      <c r="AE81" s="130"/>
    </row>
    <row r="82" spans="1:31" s="123" customFormat="1" ht="51">
      <c r="A82" s="109"/>
      <c r="B82" s="87"/>
      <c r="C82" s="125"/>
      <c r="D82" s="87" t="s">
        <v>501</v>
      </c>
      <c r="E82" s="84" t="s">
        <v>59</v>
      </c>
      <c r="F82" s="85">
        <v>5300</v>
      </c>
      <c r="G82" s="86" t="s">
        <v>343</v>
      </c>
      <c r="H82" s="87" t="s">
        <v>59</v>
      </c>
      <c r="I82" s="84" t="s">
        <v>59</v>
      </c>
      <c r="J82" s="84" t="s">
        <v>59</v>
      </c>
      <c r="K82" s="85" t="s">
        <v>59</v>
      </c>
      <c r="L82" s="88" t="s">
        <v>59</v>
      </c>
      <c r="M82" s="86" t="s">
        <v>59</v>
      </c>
      <c r="N82" s="87" t="s">
        <v>59</v>
      </c>
      <c r="O82" s="84" t="s">
        <v>59</v>
      </c>
      <c r="P82" s="84" t="s">
        <v>59</v>
      </c>
      <c r="Q82" s="86" t="s">
        <v>59</v>
      </c>
      <c r="AE82" s="130"/>
    </row>
    <row r="83" spans="1:31" s="123" customFormat="1" ht="127.5">
      <c r="A83" s="109"/>
      <c r="B83" s="87"/>
      <c r="C83" s="89" t="s">
        <v>129</v>
      </c>
      <c r="D83" s="87" t="s">
        <v>568</v>
      </c>
      <c r="E83" s="84" t="s">
        <v>59</v>
      </c>
      <c r="F83" s="85">
        <v>83533</v>
      </c>
      <c r="G83" s="86" t="s">
        <v>59</v>
      </c>
      <c r="H83" s="87" t="s">
        <v>529</v>
      </c>
      <c r="I83" s="84" t="s">
        <v>59</v>
      </c>
      <c r="J83" s="84" t="s">
        <v>59</v>
      </c>
      <c r="K83" s="85" t="s">
        <v>59</v>
      </c>
      <c r="L83" s="88" t="s">
        <v>59</v>
      </c>
      <c r="M83" s="86" t="s">
        <v>304</v>
      </c>
      <c r="N83" s="87" t="s">
        <v>59</v>
      </c>
      <c r="O83" s="84" t="s">
        <v>59</v>
      </c>
      <c r="P83" s="84" t="s">
        <v>59</v>
      </c>
      <c r="Q83" s="86" t="s">
        <v>59</v>
      </c>
      <c r="AE83" s="130"/>
    </row>
    <row r="84" spans="1:31" s="123" customFormat="1" ht="60.75" customHeight="1">
      <c r="A84" s="109"/>
      <c r="B84" s="87"/>
      <c r="C84" s="89" t="s">
        <v>130</v>
      </c>
      <c r="D84" s="87" t="s">
        <v>389</v>
      </c>
      <c r="E84" s="84" t="s">
        <v>59</v>
      </c>
      <c r="F84" s="85">
        <v>120100</v>
      </c>
      <c r="G84" s="86" t="s">
        <v>26</v>
      </c>
      <c r="H84" s="87" t="s">
        <v>59</v>
      </c>
      <c r="I84" s="84" t="s">
        <v>59</v>
      </c>
      <c r="J84" s="84" t="s">
        <v>59</v>
      </c>
      <c r="K84" s="85" t="s">
        <v>59</v>
      </c>
      <c r="L84" s="88" t="s">
        <v>59</v>
      </c>
      <c r="M84" s="86" t="s">
        <v>59</v>
      </c>
      <c r="N84" s="87" t="s">
        <v>59</v>
      </c>
      <c r="O84" s="84" t="s">
        <v>59</v>
      </c>
      <c r="P84" s="84" t="s">
        <v>59</v>
      </c>
      <c r="Q84" s="86" t="s">
        <v>59</v>
      </c>
      <c r="AE84" s="130"/>
    </row>
    <row r="85" spans="1:31" s="123" customFormat="1" ht="65.25" customHeight="1">
      <c r="A85" s="109"/>
      <c r="B85" s="87"/>
      <c r="C85" s="89"/>
      <c r="D85" s="87" t="s">
        <v>554</v>
      </c>
      <c r="E85" s="84" t="s">
        <v>59</v>
      </c>
      <c r="F85" s="85">
        <v>17100</v>
      </c>
      <c r="G85" s="86" t="s">
        <v>26</v>
      </c>
      <c r="H85" s="87" t="s">
        <v>59</v>
      </c>
      <c r="I85" s="84" t="s">
        <v>59</v>
      </c>
      <c r="J85" s="84" t="s">
        <v>59</v>
      </c>
      <c r="K85" s="85" t="s">
        <v>59</v>
      </c>
      <c r="L85" s="88" t="s">
        <v>59</v>
      </c>
      <c r="M85" s="86" t="s">
        <v>59</v>
      </c>
      <c r="N85" s="87" t="s">
        <v>59</v>
      </c>
      <c r="O85" s="84" t="s">
        <v>59</v>
      </c>
      <c r="P85" s="84" t="s">
        <v>59</v>
      </c>
      <c r="Q85" s="86" t="s">
        <v>59</v>
      </c>
      <c r="AE85" s="130"/>
    </row>
    <row r="86" spans="1:31" ht="12.75">
      <c r="A86" s="7"/>
      <c r="B86" s="10"/>
      <c r="C86" s="82" t="s">
        <v>62</v>
      </c>
      <c r="D86" s="77"/>
      <c r="E86" s="74">
        <f>SUM(E79:E84)</f>
        <v>0</v>
      </c>
      <c r="F86" s="78">
        <f>SUM(F79:F85)</f>
        <v>259104</v>
      </c>
      <c r="G86" s="83"/>
      <c r="H86" s="77"/>
      <c r="I86" s="74">
        <f>SUM(I79:I84)</f>
        <v>0</v>
      </c>
      <c r="J86" s="74">
        <f>SUM(J79:J84)</f>
        <v>0</v>
      </c>
      <c r="K86" s="78">
        <f>SUM(K79:K84)</f>
        <v>0</v>
      </c>
      <c r="L86" s="79"/>
      <c r="M86" s="83"/>
      <c r="N86" s="80"/>
      <c r="O86" s="74">
        <f>SUM(O79:O84)</f>
        <v>0</v>
      </c>
      <c r="P86" s="78">
        <f>SUM(P79:P84)</f>
        <v>0</v>
      </c>
      <c r="Q86" s="76"/>
      <c r="AE86" s="131"/>
    </row>
    <row r="87" spans="1:31" s="123" customFormat="1" ht="51">
      <c r="A87" s="109" t="s">
        <v>131</v>
      </c>
      <c r="B87" s="104" t="s">
        <v>132</v>
      </c>
      <c r="C87" s="89" t="s">
        <v>133</v>
      </c>
      <c r="D87" s="87" t="s">
        <v>501</v>
      </c>
      <c r="E87" s="84">
        <v>275.1</v>
      </c>
      <c r="F87" s="85">
        <v>16180</v>
      </c>
      <c r="G87" s="86" t="s">
        <v>344</v>
      </c>
      <c r="H87" s="87" t="s">
        <v>59</v>
      </c>
      <c r="I87" s="84" t="s">
        <v>59</v>
      </c>
      <c r="J87" s="84" t="s">
        <v>59</v>
      </c>
      <c r="K87" s="85" t="s">
        <v>59</v>
      </c>
      <c r="L87" s="88" t="s">
        <v>59</v>
      </c>
      <c r="M87" s="86" t="s">
        <v>59</v>
      </c>
      <c r="N87" s="87" t="s">
        <v>59</v>
      </c>
      <c r="O87" s="84" t="s">
        <v>59</v>
      </c>
      <c r="P87" s="84" t="s">
        <v>59</v>
      </c>
      <c r="Q87" s="86" t="s">
        <v>59</v>
      </c>
      <c r="AE87" s="130"/>
    </row>
    <row r="88" spans="1:31" s="123" customFormat="1" ht="63" customHeight="1">
      <c r="A88" s="109"/>
      <c r="B88" s="104"/>
      <c r="C88" s="89"/>
      <c r="D88" s="87" t="s">
        <v>389</v>
      </c>
      <c r="E88" s="84">
        <v>331.2</v>
      </c>
      <c r="F88" s="85">
        <v>19482</v>
      </c>
      <c r="G88" s="86" t="s">
        <v>345</v>
      </c>
      <c r="H88" s="87" t="s">
        <v>59</v>
      </c>
      <c r="I88" s="84" t="s">
        <v>59</v>
      </c>
      <c r="J88" s="84" t="s">
        <v>59</v>
      </c>
      <c r="K88" s="85" t="s">
        <v>59</v>
      </c>
      <c r="L88" s="88" t="s">
        <v>59</v>
      </c>
      <c r="M88" s="86" t="s">
        <v>59</v>
      </c>
      <c r="N88" s="87" t="s">
        <v>59</v>
      </c>
      <c r="O88" s="84" t="s">
        <v>59</v>
      </c>
      <c r="P88" s="84" t="s">
        <v>59</v>
      </c>
      <c r="Q88" s="86" t="s">
        <v>59</v>
      </c>
      <c r="AE88" s="130"/>
    </row>
    <row r="89" spans="1:31" s="123" customFormat="1" ht="38.25">
      <c r="A89" s="109"/>
      <c r="B89" s="87"/>
      <c r="C89" s="89" t="s">
        <v>134</v>
      </c>
      <c r="D89" s="107" t="s">
        <v>523</v>
      </c>
      <c r="E89" s="84" t="s">
        <v>59</v>
      </c>
      <c r="F89" s="85">
        <v>34610</v>
      </c>
      <c r="G89" s="86" t="s">
        <v>4</v>
      </c>
      <c r="H89" s="87" t="s">
        <v>59</v>
      </c>
      <c r="I89" s="84" t="s">
        <v>59</v>
      </c>
      <c r="J89" s="84" t="s">
        <v>59</v>
      </c>
      <c r="K89" s="85" t="s">
        <v>59</v>
      </c>
      <c r="L89" s="88" t="s">
        <v>59</v>
      </c>
      <c r="M89" s="86" t="s">
        <v>59</v>
      </c>
      <c r="N89" s="87" t="s">
        <v>59</v>
      </c>
      <c r="O89" s="84" t="s">
        <v>59</v>
      </c>
      <c r="P89" s="84" t="s">
        <v>59</v>
      </c>
      <c r="Q89" s="86" t="s">
        <v>59</v>
      </c>
      <c r="AE89" s="130"/>
    </row>
    <row r="90" spans="1:31" s="123" customFormat="1" ht="74.25" customHeight="1">
      <c r="A90" s="109"/>
      <c r="B90" s="87"/>
      <c r="C90" s="89" t="s">
        <v>135</v>
      </c>
      <c r="D90" s="87" t="s">
        <v>568</v>
      </c>
      <c r="E90" s="84" t="s">
        <v>59</v>
      </c>
      <c r="F90" s="85">
        <v>8314</v>
      </c>
      <c r="G90" s="86" t="s">
        <v>588</v>
      </c>
      <c r="H90" s="87" t="s">
        <v>59</v>
      </c>
      <c r="I90" s="84" t="s">
        <v>59</v>
      </c>
      <c r="J90" s="84" t="s">
        <v>59</v>
      </c>
      <c r="K90" s="85" t="s">
        <v>59</v>
      </c>
      <c r="L90" s="88" t="s">
        <v>59</v>
      </c>
      <c r="M90" s="86" t="s">
        <v>59</v>
      </c>
      <c r="N90" s="87" t="s">
        <v>59</v>
      </c>
      <c r="O90" s="84" t="s">
        <v>59</v>
      </c>
      <c r="P90" s="84" t="s">
        <v>59</v>
      </c>
      <c r="Q90" s="86" t="s">
        <v>59</v>
      </c>
      <c r="AE90" s="130"/>
    </row>
    <row r="91" spans="1:31" ht="78.75" customHeight="1">
      <c r="A91" s="7"/>
      <c r="B91" s="10"/>
      <c r="C91" s="70" t="s">
        <v>136</v>
      </c>
      <c r="D91" s="12"/>
      <c r="E91" s="11"/>
      <c r="F91" s="21"/>
      <c r="G91" s="71"/>
      <c r="H91" s="10"/>
      <c r="I91" s="11"/>
      <c r="J91" s="11"/>
      <c r="K91" s="21"/>
      <c r="L91" s="8"/>
      <c r="M91" s="71"/>
      <c r="N91" s="10"/>
      <c r="O91" s="11"/>
      <c r="P91" s="11"/>
      <c r="Q91" s="71"/>
      <c r="AE91" s="131"/>
    </row>
    <row r="92" spans="1:31" s="123" customFormat="1" ht="38.25">
      <c r="A92" s="109"/>
      <c r="B92" s="87"/>
      <c r="C92" s="89" t="s">
        <v>137</v>
      </c>
      <c r="D92" s="87" t="s">
        <v>7</v>
      </c>
      <c r="E92" s="84" t="s">
        <v>59</v>
      </c>
      <c r="F92" s="85">
        <v>19855</v>
      </c>
      <c r="G92" s="86" t="s">
        <v>59</v>
      </c>
      <c r="H92" s="87" t="s">
        <v>59</v>
      </c>
      <c r="I92" s="84" t="s">
        <v>59</v>
      </c>
      <c r="J92" s="84" t="s">
        <v>59</v>
      </c>
      <c r="K92" s="85" t="s">
        <v>59</v>
      </c>
      <c r="L92" s="88" t="s">
        <v>59</v>
      </c>
      <c r="M92" s="86" t="s">
        <v>59</v>
      </c>
      <c r="N92" s="87" t="s">
        <v>59</v>
      </c>
      <c r="O92" s="84" t="s">
        <v>59</v>
      </c>
      <c r="P92" s="84" t="s">
        <v>59</v>
      </c>
      <c r="Q92" s="86" t="s">
        <v>59</v>
      </c>
      <c r="AE92" s="130"/>
    </row>
    <row r="93" spans="1:31" ht="12.75">
      <c r="A93" s="7"/>
      <c r="B93" s="10"/>
      <c r="C93" s="82" t="s">
        <v>62</v>
      </c>
      <c r="D93" s="77"/>
      <c r="E93" s="74">
        <f>SUM(E87:E92)</f>
        <v>606.3</v>
      </c>
      <c r="F93" s="78">
        <f>SUM(F87:F92)</f>
        <v>98441</v>
      </c>
      <c r="G93" s="83"/>
      <c r="H93" s="77"/>
      <c r="I93" s="74">
        <f>SUM(I87:I92)</f>
        <v>0</v>
      </c>
      <c r="J93" s="74">
        <f>SUM(J87:J92)</f>
        <v>0</v>
      </c>
      <c r="K93" s="78">
        <f>SUM(K87:K92)</f>
        <v>0</v>
      </c>
      <c r="L93" s="79"/>
      <c r="M93" s="83"/>
      <c r="N93" s="80"/>
      <c r="O93" s="74">
        <f>SUM(O87:O92)</f>
        <v>0</v>
      </c>
      <c r="P93" s="78">
        <f>SUM(P87:P92)</f>
        <v>0</v>
      </c>
      <c r="Q93" s="76"/>
      <c r="AE93" s="131"/>
    </row>
    <row r="94" spans="1:31" ht="12.75">
      <c r="A94" s="7" t="s">
        <v>138</v>
      </c>
      <c r="B94" s="9" t="s">
        <v>139</v>
      </c>
      <c r="C94" s="70" t="s">
        <v>140</v>
      </c>
      <c r="D94" s="10"/>
      <c r="E94" s="11"/>
      <c r="F94" s="21"/>
      <c r="G94" s="71"/>
      <c r="H94" s="10"/>
      <c r="I94" s="11"/>
      <c r="J94" s="11"/>
      <c r="K94" s="21"/>
      <c r="L94" s="8"/>
      <c r="M94" s="71"/>
      <c r="N94" s="10"/>
      <c r="O94" s="11"/>
      <c r="P94" s="11"/>
      <c r="Q94" s="71"/>
      <c r="AE94" s="131"/>
    </row>
    <row r="95" spans="1:31" s="123" customFormat="1" ht="38.25">
      <c r="A95" s="109"/>
      <c r="B95" s="87"/>
      <c r="C95" s="89" t="s">
        <v>436</v>
      </c>
      <c r="D95" s="87" t="s">
        <v>7</v>
      </c>
      <c r="E95" s="84" t="s">
        <v>59</v>
      </c>
      <c r="F95" s="85">
        <v>43632.6</v>
      </c>
      <c r="G95" s="86" t="s">
        <v>437</v>
      </c>
      <c r="H95" s="87" t="s">
        <v>59</v>
      </c>
      <c r="I95" s="84" t="s">
        <v>59</v>
      </c>
      <c r="J95" s="84" t="s">
        <v>59</v>
      </c>
      <c r="K95" s="85" t="s">
        <v>59</v>
      </c>
      <c r="L95" s="88" t="s">
        <v>59</v>
      </c>
      <c r="M95" s="86" t="s">
        <v>59</v>
      </c>
      <c r="N95" s="87" t="s">
        <v>59</v>
      </c>
      <c r="O95" s="84" t="s">
        <v>59</v>
      </c>
      <c r="P95" s="84" t="s">
        <v>59</v>
      </c>
      <c r="Q95" s="86" t="s">
        <v>59</v>
      </c>
      <c r="AE95" s="130"/>
    </row>
    <row r="96" spans="1:31" s="123" customFormat="1" ht="48.75" customHeight="1">
      <c r="A96" s="109"/>
      <c r="B96" s="87"/>
      <c r="C96" s="89" t="s">
        <v>141</v>
      </c>
      <c r="D96" s="87" t="s">
        <v>524</v>
      </c>
      <c r="E96" s="84">
        <v>1.14</v>
      </c>
      <c r="F96" s="85">
        <v>15273</v>
      </c>
      <c r="G96" s="86" t="s">
        <v>320</v>
      </c>
      <c r="H96" s="87" t="s">
        <v>59</v>
      </c>
      <c r="I96" s="84" t="s">
        <v>59</v>
      </c>
      <c r="J96" s="84" t="s">
        <v>59</v>
      </c>
      <c r="K96" s="85" t="s">
        <v>59</v>
      </c>
      <c r="L96" s="88" t="s">
        <v>59</v>
      </c>
      <c r="M96" s="86" t="s">
        <v>59</v>
      </c>
      <c r="N96" s="87" t="s">
        <v>59</v>
      </c>
      <c r="O96" s="84" t="s">
        <v>59</v>
      </c>
      <c r="P96" s="84" t="s">
        <v>59</v>
      </c>
      <c r="Q96" s="86" t="s">
        <v>59</v>
      </c>
      <c r="AE96" s="130"/>
    </row>
    <row r="97" spans="1:31" s="123" customFormat="1" ht="25.5">
      <c r="A97" s="109"/>
      <c r="B97" s="87"/>
      <c r="C97" s="89" t="s">
        <v>142</v>
      </c>
      <c r="D97" s="87" t="s">
        <v>497</v>
      </c>
      <c r="E97" s="84">
        <v>174</v>
      </c>
      <c r="F97" s="85">
        <v>21700</v>
      </c>
      <c r="G97" s="86" t="s">
        <v>457</v>
      </c>
      <c r="H97" s="87" t="s">
        <v>59</v>
      </c>
      <c r="I97" s="84" t="s">
        <v>59</v>
      </c>
      <c r="J97" s="84" t="s">
        <v>59</v>
      </c>
      <c r="K97" s="85" t="s">
        <v>59</v>
      </c>
      <c r="L97" s="88" t="s">
        <v>59</v>
      </c>
      <c r="M97" s="86" t="s">
        <v>59</v>
      </c>
      <c r="N97" s="87" t="s">
        <v>59</v>
      </c>
      <c r="O97" s="84" t="s">
        <v>59</v>
      </c>
      <c r="P97" s="84" t="s">
        <v>59</v>
      </c>
      <c r="Q97" s="86" t="s">
        <v>59</v>
      </c>
      <c r="AE97" s="130"/>
    </row>
    <row r="98" spans="1:31" s="123" customFormat="1" ht="25.5">
      <c r="A98" s="109"/>
      <c r="B98" s="87"/>
      <c r="C98" s="89"/>
      <c r="D98" s="87" t="s">
        <v>498</v>
      </c>
      <c r="E98" s="84">
        <v>1008</v>
      </c>
      <c r="F98" s="85">
        <v>128000</v>
      </c>
      <c r="G98" s="86" t="s">
        <v>458</v>
      </c>
      <c r="H98" s="87" t="s">
        <v>59</v>
      </c>
      <c r="I98" s="84" t="s">
        <v>59</v>
      </c>
      <c r="J98" s="84" t="s">
        <v>59</v>
      </c>
      <c r="K98" s="85" t="s">
        <v>59</v>
      </c>
      <c r="L98" s="88" t="s">
        <v>59</v>
      </c>
      <c r="M98" s="86" t="s">
        <v>59</v>
      </c>
      <c r="N98" s="87" t="s">
        <v>59</v>
      </c>
      <c r="O98" s="84" t="s">
        <v>59</v>
      </c>
      <c r="P98" s="84" t="s">
        <v>59</v>
      </c>
      <c r="Q98" s="86" t="s">
        <v>59</v>
      </c>
      <c r="AE98" s="130"/>
    </row>
    <row r="99" spans="1:31" s="123" customFormat="1" ht="65.25" customHeight="1">
      <c r="A99" s="109"/>
      <c r="B99" s="87"/>
      <c r="C99" s="89" t="s">
        <v>143</v>
      </c>
      <c r="D99" s="87" t="s">
        <v>554</v>
      </c>
      <c r="E99" s="84" t="s">
        <v>59</v>
      </c>
      <c r="F99" s="85">
        <v>104602</v>
      </c>
      <c r="G99" s="86" t="s">
        <v>59</v>
      </c>
      <c r="H99" s="87" t="s">
        <v>59</v>
      </c>
      <c r="I99" s="84" t="s">
        <v>59</v>
      </c>
      <c r="J99" s="84" t="s">
        <v>59</v>
      </c>
      <c r="K99" s="85" t="s">
        <v>59</v>
      </c>
      <c r="L99" s="88" t="s">
        <v>59</v>
      </c>
      <c r="M99" s="86" t="s">
        <v>59</v>
      </c>
      <c r="N99" s="87" t="s">
        <v>59</v>
      </c>
      <c r="O99" s="84" t="s">
        <v>59</v>
      </c>
      <c r="P99" s="84" t="s">
        <v>59</v>
      </c>
      <c r="Q99" s="86" t="s">
        <v>59</v>
      </c>
      <c r="AE99" s="130"/>
    </row>
    <row r="100" spans="1:31" s="123" customFormat="1" ht="65.25" customHeight="1">
      <c r="A100" s="109"/>
      <c r="B100" s="87"/>
      <c r="C100" s="89"/>
      <c r="D100" s="87" t="s">
        <v>389</v>
      </c>
      <c r="E100" s="84" t="s">
        <v>59</v>
      </c>
      <c r="F100" s="85">
        <v>14466</v>
      </c>
      <c r="G100" s="86" t="s">
        <v>59</v>
      </c>
      <c r="H100" s="87" t="s">
        <v>59</v>
      </c>
      <c r="I100" s="84" t="s">
        <v>59</v>
      </c>
      <c r="J100" s="84" t="s">
        <v>59</v>
      </c>
      <c r="K100" s="85" t="s">
        <v>59</v>
      </c>
      <c r="L100" s="88" t="s">
        <v>59</v>
      </c>
      <c r="M100" s="86" t="s">
        <v>59</v>
      </c>
      <c r="N100" s="87" t="s">
        <v>59</v>
      </c>
      <c r="O100" s="84" t="s">
        <v>59</v>
      </c>
      <c r="P100" s="84" t="s">
        <v>59</v>
      </c>
      <c r="Q100" s="86" t="s">
        <v>59</v>
      </c>
      <c r="AE100" s="130"/>
    </row>
    <row r="101" spans="1:31" ht="12.75">
      <c r="A101" s="7"/>
      <c r="B101" s="10"/>
      <c r="C101" s="70" t="s">
        <v>144</v>
      </c>
      <c r="D101" s="10"/>
      <c r="E101" s="11"/>
      <c r="F101" s="21"/>
      <c r="G101" s="71"/>
      <c r="H101" s="10"/>
      <c r="I101" s="11"/>
      <c r="J101" s="11"/>
      <c r="K101" s="21"/>
      <c r="L101" s="8"/>
      <c r="M101" s="71"/>
      <c r="N101" s="10"/>
      <c r="O101" s="11"/>
      <c r="P101" s="11"/>
      <c r="Q101" s="71"/>
      <c r="AE101" s="131"/>
    </row>
    <row r="102" spans="1:31" s="123" customFormat="1" ht="38.25">
      <c r="A102" s="109"/>
      <c r="B102" s="87"/>
      <c r="C102" s="89" t="s">
        <v>145</v>
      </c>
      <c r="D102" s="87" t="s">
        <v>305</v>
      </c>
      <c r="E102" s="84" t="s">
        <v>59</v>
      </c>
      <c r="F102" s="85">
        <v>48567</v>
      </c>
      <c r="G102" s="86" t="s">
        <v>4</v>
      </c>
      <c r="H102" s="87" t="s">
        <v>59</v>
      </c>
      <c r="I102" s="84" t="s">
        <v>59</v>
      </c>
      <c r="J102" s="84" t="s">
        <v>59</v>
      </c>
      <c r="K102" s="85" t="s">
        <v>59</v>
      </c>
      <c r="L102" s="88" t="s">
        <v>59</v>
      </c>
      <c r="M102" s="86" t="s">
        <v>59</v>
      </c>
      <c r="N102" s="87" t="s">
        <v>59</v>
      </c>
      <c r="O102" s="84" t="s">
        <v>59</v>
      </c>
      <c r="P102" s="84" t="s">
        <v>59</v>
      </c>
      <c r="Q102" s="86" t="s">
        <v>59</v>
      </c>
      <c r="AE102" s="130"/>
    </row>
    <row r="103" spans="1:31" ht="48" customHeight="1">
      <c r="A103" s="7"/>
      <c r="B103" s="10"/>
      <c r="C103" s="70" t="s">
        <v>146</v>
      </c>
      <c r="D103" s="10"/>
      <c r="E103" s="11"/>
      <c r="F103" s="21"/>
      <c r="G103" s="71"/>
      <c r="H103" s="10"/>
      <c r="I103" s="11"/>
      <c r="J103" s="11"/>
      <c r="K103" s="21"/>
      <c r="L103" s="8"/>
      <c r="M103" s="71"/>
      <c r="N103" s="10"/>
      <c r="O103" s="11"/>
      <c r="P103" s="11"/>
      <c r="Q103" s="71"/>
      <c r="AE103" s="131"/>
    </row>
    <row r="104" spans="1:31" ht="12.75">
      <c r="A104" s="7"/>
      <c r="B104" s="10"/>
      <c r="C104" s="82" t="s">
        <v>62</v>
      </c>
      <c r="D104" s="77"/>
      <c r="E104" s="74">
        <f>SUM(E94:E103)</f>
        <v>1183.1399999999999</v>
      </c>
      <c r="F104" s="78">
        <f>SUM(F94:F103)</f>
        <v>376240.6</v>
      </c>
      <c r="G104" s="83"/>
      <c r="H104" s="77"/>
      <c r="I104" s="74">
        <f>SUM(I94:I103)</f>
        <v>0</v>
      </c>
      <c r="J104" s="74">
        <f>SUM(J94:J103)</f>
        <v>0</v>
      </c>
      <c r="K104" s="78">
        <f>SUM(K94:K103)</f>
        <v>0</v>
      </c>
      <c r="L104" s="79"/>
      <c r="M104" s="83"/>
      <c r="N104" s="80"/>
      <c r="O104" s="74">
        <f>SUM(O94:O103)</f>
        <v>0</v>
      </c>
      <c r="P104" s="78">
        <f>SUM(P94:P103)</f>
        <v>0</v>
      </c>
      <c r="Q104" s="76"/>
      <c r="AE104" s="131"/>
    </row>
    <row r="105" spans="1:31" s="123" customFormat="1" ht="38.25">
      <c r="A105" s="109" t="s">
        <v>147</v>
      </c>
      <c r="B105" s="104" t="s">
        <v>148</v>
      </c>
      <c r="C105" s="89" t="s">
        <v>149</v>
      </c>
      <c r="D105" s="87" t="s">
        <v>523</v>
      </c>
      <c r="E105" s="84" t="s">
        <v>59</v>
      </c>
      <c r="F105" s="85">
        <v>62701</v>
      </c>
      <c r="G105" s="86" t="s">
        <v>334</v>
      </c>
      <c r="H105" s="87" t="s">
        <v>59</v>
      </c>
      <c r="I105" s="84" t="s">
        <v>59</v>
      </c>
      <c r="J105" s="84" t="s">
        <v>59</v>
      </c>
      <c r="K105" s="85" t="s">
        <v>59</v>
      </c>
      <c r="L105" s="88" t="s">
        <v>59</v>
      </c>
      <c r="M105" s="86" t="s">
        <v>59</v>
      </c>
      <c r="N105" s="87" t="s">
        <v>59</v>
      </c>
      <c r="O105" s="84" t="s">
        <v>59</v>
      </c>
      <c r="P105" s="84" t="s">
        <v>59</v>
      </c>
      <c r="Q105" s="86" t="s">
        <v>59</v>
      </c>
      <c r="AE105" s="130"/>
    </row>
    <row r="106" spans="1:31" s="123" customFormat="1" ht="25.5">
      <c r="A106" s="109"/>
      <c r="B106" s="87"/>
      <c r="C106" s="89" t="s">
        <v>57</v>
      </c>
      <c r="D106" s="87" t="s">
        <v>24</v>
      </c>
      <c r="E106" s="84"/>
      <c r="F106" s="85">
        <v>52512</v>
      </c>
      <c r="G106" s="86" t="s">
        <v>3</v>
      </c>
      <c r="H106" s="87"/>
      <c r="I106" s="84"/>
      <c r="J106" s="84"/>
      <c r="K106" s="85"/>
      <c r="L106" s="88"/>
      <c r="M106" s="86"/>
      <c r="N106" s="87"/>
      <c r="O106" s="84"/>
      <c r="P106" s="84"/>
      <c r="Q106" s="86"/>
      <c r="AE106" s="130"/>
    </row>
    <row r="107" spans="1:31" s="123" customFormat="1" ht="70.5" customHeight="1">
      <c r="A107" s="109"/>
      <c r="B107" s="87"/>
      <c r="C107" s="89" t="s">
        <v>150</v>
      </c>
      <c r="D107" s="87" t="s">
        <v>520</v>
      </c>
      <c r="E107" s="84" t="s">
        <v>59</v>
      </c>
      <c r="F107" s="85">
        <f>863+91+120+400+60+120+120+144+84+96+100+130+79+75+260+120+283+100+293+10+60+100</f>
        <v>3708</v>
      </c>
      <c r="G107" s="86" t="s">
        <v>204</v>
      </c>
      <c r="H107" s="87" t="s">
        <v>59</v>
      </c>
      <c r="I107" s="84" t="s">
        <v>59</v>
      </c>
      <c r="J107" s="84" t="s">
        <v>59</v>
      </c>
      <c r="K107" s="85" t="s">
        <v>59</v>
      </c>
      <c r="L107" s="88" t="s">
        <v>59</v>
      </c>
      <c r="M107" s="86" t="s">
        <v>59</v>
      </c>
      <c r="N107" s="87" t="s">
        <v>59</v>
      </c>
      <c r="O107" s="84" t="s">
        <v>59</v>
      </c>
      <c r="P107" s="84" t="s">
        <v>59</v>
      </c>
      <c r="Q107" s="86" t="s">
        <v>59</v>
      </c>
      <c r="AE107" s="130"/>
    </row>
    <row r="108" spans="1:31" s="123" customFormat="1" ht="32.25" customHeight="1">
      <c r="A108" s="109"/>
      <c r="B108" s="87"/>
      <c r="C108" s="89" t="s">
        <v>151</v>
      </c>
      <c r="D108" s="87" t="s">
        <v>520</v>
      </c>
      <c r="E108" s="84">
        <v>67.779</v>
      </c>
      <c r="F108" s="85">
        <v>153055</v>
      </c>
      <c r="G108" s="86" t="s">
        <v>26</v>
      </c>
      <c r="H108" s="87" t="s">
        <v>59</v>
      </c>
      <c r="I108" s="84" t="s">
        <v>59</v>
      </c>
      <c r="J108" s="84" t="s">
        <v>59</v>
      </c>
      <c r="K108" s="85" t="s">
        <v>59</v>
      </c>
      <c r="L108" s="88" t="s">
        <v>59</v>
      </c>
      <c r="M108" s="86" t="s">
        <v>59</v>
      </c>
      <c r="N108" s="87" t="s">
        <v>59</v>
      </c>
      <c r="O108" s="84" t="s">
        <v>59</v>
      </c>
      <c r="P108" s="84" t="s">
        <v>59</v>
      </c>
      <c r="Q108" s="86" t="s">
        <v>59</v>
      </c>
      <c r="AE108" s="130"/>
    </row>
    <row r="109" spans="1:31" ht="46.5" customHeight="1">
      <c r="A109" s="7"/>
      <c r="B109" s="10"/>
      <c r="C109" s="70" t="s">
        <v>152</v>
      </c>
      <c r="D109" s="10"/>
      <c r="E109" s="11"/>
      <c r="F109" s="21"/>
      <c r="G109" s="71"/>
      <c r="H109" s="10"/>
      <c r="I109" s="11"/>
      <c r="J109" s="11"/>
      <c r="K109" s="21"/>
      <c r="L109" s="8"/>
      <c r="M109" s="71"/>
      <c r="N109" s="10"/>
      <c r="O109" s="11"/>
      <c r="P109" s="11"/>
      <c r="Q109" s="71"/>
      <c r="AE109" s="131"/>
    </row>
    <row r="110" spans="1:31" s="123" customFormat="1" ht="38.25">
      <c r="A110" s="109"/>
      <c r="B110" s="87"/>
      <c r="C110" s="89" t="s">
        <v>153</v>
      </c>
      <c r="D110" s="107" t="s">
        <v>389</v>
      </c>
      <c r="E110" s="84"/>
      <c r="F110" s="85">
        <v>3200</v>
      </c>
      <c r="G110" s="86" t="s">
        <v>299</v>
      </c>
      <c r="H110" s="87"/>
      <c r="I110" s="84"/>
      <c r="J110" s="84"/>
      <c r="K110" s="85"/>
      <c r="L110" s="88"/>
      <c r="M110" s="86"/>
      <c r="N110" s="87"/>
      <c r="O110" s="84"/>
      <c r="P110" s="84"/>
      <c r="Q110" s="86"/>
      <c r="AE110" s="130"/>
    </row>
    <row r="111" spans="1:31" s="123" customFormat="1" ht="51">
      <c r="A111" s="109"/>
      <c r="B111" s="87"/>
      <c r="C111" s="89"/>
      <c r="D111" s="107" t="s">
        <v>501</v>
      </c>
      <c r="E111" s="84"/>
      <c r="F111" s="85">
        <v>1800</v>
      </c>
      <c r="G111" s="86" t="s">
        <v>299</v>
      </c>
      <c r="H111" s="87"/>
      <c r="I111" s="84"/>
      <c r="J111" s="84"/>
      <c r="K111" s="85"/>
      <c r="L111" s="88"/>
      <c r="M111" s="86"/>
      <c r="N111" s="87"/>
      <c r="O111" s="84"/>
      <c r="P111" s="84"/>
      <c r="Q111" s="86"/>
      <c r="AE111" s="130"/>
    </row>
    <row r="112" spans="1:31" s="123" customFormat="1" ht="51">
      <c r="A112" s="109"/>
      <c r="B112" s="87"/>
      <c r="C112" s="89" t="s">
        <v>154</v>
      </c>
      <c r="D112" s="87" t="s">
        <v>501</v>
      </c>
      <c r="E112" s="84" t="s">
        <v>59</v>
      </c>
      <c r="F112" s="85">
        <v>2700</v>
      </c>
      <c r="G112" s="86" t="s">
        <v>299</v>
      </c>
      <c r="H112" s="87" t="s">
        <v>59</v>
      </c>
      <c r="I112" s="84" t="s">
        <v>59</v>
      </c>
      <c r="J112" s="84" t="s">
        <v>59</v>
      </c>
      <c r="K112" s="85" t="s">
        <v>59</v>
      </c>
      <c r="L112" s="88" t="s">
        <v>59</v>
      </c>
      <c r="M112" s="86" t="s">
        <v>59</v>
      </c>
      <c r="N112" s="87" t="s">
        <v>59</v>
      </c>
      <c r="O112" s="84" t="s">
        <v>59</v>
      </c>
      <c r="P112" s="84" t="s">
        <v>59</v>
      </c>
      <c r="Q112" s="86" t="s">
        <v>59</v>
      </c>
      <c r="AE112" s="130"/>
    </row>
    <row r="113" spans="1:31" s="123" customFormat="1" ht="38.25">
      <c r="A113" s="109"/>
      <c r="B113" s="87"/>
      <c r="C113" s="89"/>
      <c r="D113" s="87" t="s">
        <v>389</v>
      </c>
      <c r="E113" s="84" t="s">
        <v>59</v>
      </c>
      <c r="F113" s="85">
        <v>6500</v>
      </c>
      <c r="G113" s="86" t="s">
        <v>299</v>
      </c>
      <c r="H113" s="87" t="s">
        <v>59</v>
      </c>
      <c r="I113" s="84" t="s">
        <v>59</v>
      </c>
      <c r="J113" s="84" t="s">
        <v>59</v>
      </c>
      <c r="K113" s="85" t="s">
        <v>59</v>
      </c>
      <c r="L113" s="88" t="s">
        <v>59</v>
      </c>
      <c r="M113" s="86" t="s">
        <v>59</v>
      </c>
      <c r="N113" s="87" t="s">
        <v>59</v>
      </c>
      <c r="O113" s="84" t="s">
        <v>59</v>
      </c>
      <c r="P113" s="84" t="s">
        <v>59</v>
      </c>
      <c r="Q113" s="86" t="s">
        <v>59</v>
      </c>
      <c r="AE113" s="130"/>
    </row>
    <row r="114" spans="1:31" ht="12.75">
      <c r="A114" s="7"/>
      <c r="B114" s="10"/>
      <c r="C114" s="82" t="s">
        <v>62</v>
      </c>
      <c r="D114" s="77"/>
      <c r="E114" s="74">
        <f>SUM(E105:E112)</f>
        <v>67.779</v>
      </c>
      <c r="F114" s="78">
        <f>SUM(F105:F112)</f>
        <v>279676</v>
      </c>
      <c r="G114" s="83"/>
      <c r="H114" s="77"/>
      <c r="I114" s="74">
        <f>SUM(I105:I112)</f>
        <v>0</v>
      </c>
      <c r="J114" s="74">
        <f>SUM(J105:J112)</f>
        <v>0</v>
      </c>
      <c r="K114" s="78">
        <f>SUM(K105:K112)</f>
        <v>0</v>
      </c>
      <c r="L114" s="79"/>
      <c r="M114" s="83"/>
      <c r="N114" s="80"/>
      <c r="O114" s="74">
        <f>SUM(O105:O112)</f>
        <v>0</v>
      </c>
      <c r="P114" s="78">
        <f>SUM(P105:P112)</f>
        <v>0</v>
      </c>
      <c r="Q114" s="76"/>
      <c r="AE114" s="131"/>
    </row>
    <row r="115" spans="1:31" s="123" customFormat="1" ht="38.25">
      <c r="A115" s="109" t="s">
        <v>155</v>
      </c>
      <c r="B115" s="104" t="s">
        <v>156</v>
      </c>
      <c r="C115" s="89" t="s">
        <v>157</v>
      </c>
      <c r="D115" s="107" t="s">
        <v>389</v>
      </c>
      <c r="E115" s="84" t="s">
        <v>59</v>
      </c>
      <c r="F115" s="85">
        <v>156467</v>
      </c>
      <c r="G115" s="86" t="s">
        <v>572</v>
      </c>
      <c r="H115" s="87" t="s">
        <v>59</v>
      </c>
      <c r="I115" s="84" t="s">
        <v>59</v>
      </c>
      <c r="J115" s="84" t="s">
        <v>59</v>
      </c>
      <c r="K115" s="85" t="s">
        <v>59</v>
      </c>
      <c r="L115" s="88" t="s">
        <v>59</v>
      </c>
      <c r="M115" s="86" t="s">
        <v>59</v>
      </c>
      <c r="N115" s="87" t="s">
        <v>59</v>
      </c>
      <c r="O115" s="84" t="s">
        <v>59</v>
      </c>
      <c r="P115" s="84" t="s">
        <v>59</v>
      </c>
      <c r="Q115" s="86" t="s">
        <v>59</v>
      </c>
      <c r="AE115" s="130"/>
    </row>
    <row r="116" spans="1:31" s="123" customFormat="1" ht="12.75">
      <c r="A116" s="109"/>
      <c r="B116" s="87"/>
      <c r="C116" s="89" t="s">
        <v>158</v>
      </c>
      <c r="D116" s="107"/>
      <c r="E116" s="84"/>
      <c r="F116" s="85"/>
      <c r="G116" s="86"/>
      <c r="H116" s="87"/>
      <c r="I116" s="84"/>
      <c r="J116" s="84"/>
      <c r="K116" s="85"/>
      <c r="L116" s="88"/>
      <c r="M116" s="86"/>
      <c r="N116" s="87"/>
      <c r="O116" s="84"/>
      <c r="P116" s="84"/>
      <c r="Q116" s="86"/>
      <c r="AE116" s="130"/>
    </row>
    <row r="117" spans="1:31" s="123" customFormat="1" ht="38.25">
      <c r="A117" s="109"/>
      <c r="B117" s="87"/>
      <c r="C117" s="89" t="s">
        <v>159</v>
      </c>
      <c r="D117" s="107" t="s">
        <v>52</v>
      </c>
      <c r="E117" s="84" t="s">
        <v>59</v>
      </c>
      <c r="F117" s="85">
        <f>3436+6255+7847+8170+6468+6081+5561+7227+5575+4813+8690+5570+6586+9539+6821.5+6364+4160</f>
        <v>109163.5</v>
      </c>
      <c r="G117" s="86" t="s">
        <v>53</v>
      </c>
      <c r="H117" s="87" t="s">
        <v>59</v>
      </c>
      <c r="I117" s="84" t="s">
        <v>59</v>
      </c>
      <c r="J117" s="84" t="s">
        <v>59</v>
      </c>
      <c r="K117" s="85" t="s">
        <v>59</v>
      </c>
      <c r="L117" s="88" t="s">
        <v>59</v>
      </c>
      <c r="M117" s="86" t="s">
        <v>59</v>
      </c>
      <c r="N117" s="87" t="s">
        <v>59</v>
      </c>
      <c r="O117" s="84" t="s">
        <v>59</v>
      </c>
      <c r="P117" s="84" t="s">
        <v>59</v>
      </c>
      <c r="Q117" s="86" t="s">
        <v>59</v>
      </c>
      <c r="AE117" s="130"/>
    </row>
    <row r="118" spans="1:31" s="123" customFormat="1" ht="51">
      <c r="A118" s="109"/>
      <c r="B118" s="87"/>
      <c r="C118" s="89" t="s">
        <v>160</v>
      </c>
      <c r="D118" s="87" t="s">
        <v>501</v>
      </c>
      <c r="E118" s="84" t="s">
        <v>59</v>
      </c>
      <c r="F118" s="85">
        <v>20309</v>
      </c>
      <c r="G118" s="86" t="s">
        <v>21</v>
      </c>
      <c r="H118" s="87" t="s">
        <v>59</v>
      </c>
      <c r="I118" s="84" t="s">
        <v>59</v>
      </c>
      <c r="J118" s="84" t="s">
        <v>59</v>
      </c>
      <c r="K118" s="85" t="s">
        <v>59</v>
      </c>
      <c r="L118" s="88" t="s">
        <v>59</v>
      </c>
      <c r="M118" s="86" t="s">
        <v>59</v>
      </c>
      <c r="N118" s="87" t="s">
        <v>59</v>
      </c>
      <c r="O118" s="84" t="s">
        <v>59</v>
      </c>
      <c r="P118" s="84" t="s">
        <v>59</v>
      </c>
      <c r="Q118" s="86" t="s">
        <v>59</v>
      </c>
      <c r="AE118" s="130"/>
    </row>
    <row r="119" spans="1:31" s="123" customFormat="1" ht="38.25">
      <c r="A119" s="109"/>
      <c r="B119" s="87"/>
      <c r="C119" s="89"/>
      <c r="D119" s="87" t="s">
        <v>538</v>
      </c>
      <c r="E119" s="84" t="s">
        <v>59</v>
      </c>
      <c r="F119" s="85">
        <v>11199</v>
      </c>
      <c r="G119" s="86" t="s">
        <v>460</v>
      </c>
      <c r="H119" s="87" t="s">
        <v>59</v>
      </c>
      <c r="I119" s="84" t="s">
        <v>59</v>
      </c>
      <c r="J119" s="84" t="s">
        <v>59</v>
      </c>
      <c r="K119" s="85" t="s">
        <v>59</v>
      </c>
      <c r="L119" s="88" t="s">
        <v>59</v>
      </c>
      <c r="M119" s="86" t="s">
        <v>59</v>
      </c>
      <c r="N119" s="87" t="s">
        <v>59</v>
      </c>
      <c r="O119" s="84" t="s">
        <v>59</v>
      </c>
      <c r="P119" s="84" t="s">
        <v>59</v>
      </c>
      <c r="Q119" s="86" t="s">
        <v>59</v>
      </c>
      <c r="AE119" s="130"/>
    </row>
    <row r="120" spans="1:31" s="123" customFormat="1" ht="51">
      <c r="A120" s="109"/>
      <c r="B120" s="87"/>
      <c r="C120" s="89" t="s">
        <v>161</v>
      </c>
      <c r="D120" s="87" t="s">
        <v>568</v>
      </c>
      <c r="E120" s="84" t="s">
        <v>59</v>
      </c>
      <c r="F120" s="85">
        <v>127300</v>
      </c>
      <c r="G120" s="86" t="s">
        <v>566</v>
      </c>
      <c r="H120" s="87" t="s">
        <v>59</v>
      </c>
      <c r="I120" s="84" t="s">
        <v>59</v>
      </c>
      <c r="J120" s="84" t="s">
        <v>59</v>
      </c>
      <c r="K120" s="85" t="s">
        <v>59</v>
      </c>
      <c r="L120" s="88" t="s">
        <v>59</v>
      </c>
      <c r="M120" s="86" t="s">
        <v>59</v>
      </c>
      <c r="N120" s="87" t="s">
        <v>59</v>
      </c>
      <c r="O120" s="84" t="s">
        <v>59</v>
      </c>
      <c r="P120" s="84" t="s">
        <v>59</v>
      </c>
      <c r="Q120" s="86" t="s">
        <v>59</v>
      </c>
      <c r="AE120" s="130"/>
    </row>
    <row r="121" spans="1:31" ht="42.75" customHeight="1">
      <c r="A121" s="7"/>
      <c r="B121" s="10"/>
      <c r="C121" s="70" t="s">
        <v>162</v>
      </c>
      <c r="D121" s="12"/>
      <c r="E121" s="11"/>
      <c r="F121" s="21"/>
      <c r="G121" s="71"/>
      <c r="H121" s="10"/>
      <c r="I121" s="11"/>
      <c r="J121" s="11"/>
      <c r="K121" s="21"/>
      <c r="L121" s="8"/>
      <c r="M121" s="71"/>
      <c r="N121" s="10"/>
      <c r="O121" s="11"/>
      <c r="P121" s="11"/>
      <c r="Q121" s="71"/>
      <c r="AE121" s="131"/>
    </row>
    <row r="122" spans="1:31" ht="49.5" customHeight="1">
      <c r="A122" s="7"/>
      <c r="B122" s="10"/>
      <c r="C122" s="70" t="s">
        <v>163</v>
      </c>
      <c r="D122" s="12"/>
      <c r="E122" s="11"/>
      <c r="F122" s="21"/>
      <c r="G122" s="71"/>
      <c r="H122" s="10"/>
      <c r="I122" s="11"/>
      <c r="J122" s="11"/>
      <c r="K122" s="21"/>
      <c r="L122" s="8"/>
      <c r="M122" s="71"/>
      <c r="N122" s="10"/>
      <c r="O122" s="11"/>
      <c r="P122" s="11"/>
      <c r="Q122" s="71"/>
      <c r="AE122" s="131"/>
    </row>
    <row r="123" spans="1:31" s="123" customFormat="1" ht="38.25">
      <c r="A123" s="109"/>
      <c r="B123" s="87"/>
      <c r="C123" s="89" t="s">
        <v>164</v>
      </c>
      <c r="D123" s="107" t="s">
        <v>7</v>
      </c>
      <c r="E123" s="84" t="s">
        <v>59</v>
      </c>
      <c r="F123" s="85">
        <v>416942</v>
      </c>
      <c r="G123" s="86" t="s">
        <v>533</v>
      </c>
      <c r="H123" s="87" t="s">
        <v>59</v>
      </c>
      <c r="I123" s="84" t="s">
        <v>59</v>
      </c>
      <c r="J123" s="84" t="s">
        <v>59</v>
      </c>
      <c r="K123" s="85" t="s">
        <v>59</v>
      </c>
      <c r="L123" s="88" t="s">
        <v>59</v>
      </c>
      <c r="M123" s="86" t="s">
        <v>59</v>
      </c>
      <c r="N123" s="87" t="s">
        <v>59</v>
      </c>
      <c r="O123" s="84" t="s">
        <v>59</v>
      </c>
      <c r="P123" s="84" t="s">
        <v>59</v>
      </c>
      <c r="Q123" s="86" t="s">
        <v>59</v>
      </c>
      <c r="AE123" s="130"/>
    </row>
    <row r="124" spans="1:31" s="123" customFormat="1" ht="90" customHeight="1">
      <c r="A124" s="109"/>
      <c r="B124" s="87"/>
      <c r="C124" s="89" t="s">
        <v>165</v>
      </c>
      <c r="D124" s="87" t="s">
        <v>501</v>
      </c>
      <c r="E124" s="85">
        <v>436.854</v>
      </c>
      <c r="F124" s="85" t="s">
        <v>59</v>
      </c>
      <c r="G124" s="86" t="s">
        <v>502</v>
      </c>
      <c r="H124" s="87" t="s">
        <v>59</v>
      </c>
      <c r="I124" s="84" t="s">
        <v>59</v>
      </c>
      <c r="J124" s="84" t="s">
        <v>59</v>
      </c>
      <c r="K124" s="85" t="s">
        <v>59</v>
      </c>
      <c r="L124" s="88" t="s">
        <v>59</v>
      </c>
      <c r="M124" s="86" t="s">
        <v>59</v>
      </c>
      <c r="N124" s="87" t="s">
        <v>59</v>
      </c>
      <c r="O124" s="84" t="s">
        <v>59</v>
      </c>
      <c r="P124" s="84" t="s">
        <v>59</v>
      </c>
      <c r="Q124" s="86" t="s">
        <v>59</v>
      </c>
      <c r="AE124" s="130"/>
    </row>
    <row r="125" spans="1:31" ht="77.25" customHeight="1">
      <c r="A125" s="7"/>
      <c r="B125" s="10"/>
      <c r="C125" s="70"/>
      <c r="D125" s="10"/>
      <c r="E125" s="11"/>
      <c r="F125" s="21"/>
      <c r="G125" s="71"/>
      <c r="H125" s="10"/>
      <c r="I125" s="11"/>
      <c r="J125" s="11"/>
      <c r="K125" s="21"/>
      <c r="L125" s="8"/>
      <c r="M125" s="71"/>
      <c r="N125" s="10"/>
      <c r="O125" s="11"/>
      <c r="P125" s="11"/>
      <c r="Q125" s="71"/>
      <c r="AE125" s="131"/>
    </row>
    <row r="126" spans="1:31" s="123" customFormat="1" ht="62.25" customHeight="1">
      <c r="A126" s="109"/>
      <c r="B126" s="87"/>
      <c r="C126" s="89" t="s">
        <v>166</v>
      </c>
      <c r="D126" s="107" t="s">
        <v>339</v>
      </c>
      <c r="E126" s="84">
        <v>2522</v>
      </c>
      <c r="F126" s="85" t="s">
        <v>59</v>
      </c>
      <c r="G126" s="86" t="s">
        <v>320</v>
      </c>
      <c r="H126" s="87" t="s">
        <v>59</v>
      </c>
      <c r="I126" s="84" t="s">
        <v>59</v>
      </c>
      <c r="J126" s="84" t="s">
        <v>59</v>
      </c>
      <c r="K126" s="85" t="s">
        <v>59</v>
      </c>
      <c r="L126" s="88" t="s">
        <v>59</v>
      </c>
      <c r="M126" s="86" t="s">
        <v>59</v>
      </c>
      <c r="N126" s="87" t="s">
        <v>59</v>
      </c>
      <c r="O126" s="84" t="s">
        <v>59</v>
      </c>
      <c r="P126" s="84" t="s">
        <v>59</v>
      </c>
      <c r="Q126" s="86" t="s">
        <v>59</v>
      </c>
      <c r="AE126" s="130"/>
    </row>
    <row r="127" spans="1:31" s="123" customFormat="1" ht="25.5">
      <c r="A127" s="109"/>
      <c r="B127" s="87"/>
      <c r="C127" s="89"/>
      <c r="D127" s="107" t="s">
        <v>396</v>
      </c>
      <c r="E127" s="84">
        <v>194</v>
      </c>
      <c r="F127" s="85" t="s">
        <v>59</v>
      </c>
      <c r="G127" s="86" t="s">
        <v>320</v>
      </c>
      <c r="H127" s="87" t="s">
        <v>59</v>
      </c>
      <c r="I127" s="84" t="s">
        <v>59</v>
      </c>
      <c r="J127" s="84" t="s">
        <v>59</v>
      </c>
      <c r="K127" s="85" t="s">
        <v>59</v>
      </c>
      <c r="L127" s="88" t="s">
        <v>59</v>
      </c>
      <c r="M127" s="86" t="s">
        <v>59</v>
      </c>
      <c r="N127" s="87" t="s">
        <v>59</v>
      </c>
      <c r="O127" s="84" t="s">
        <v>59</v>
      </c>
      <c r="P127" s="84" t="s">
        <v>59</v>
      </c>
      <c r="Q127" s="86" t="s">
        <v>59</v>
      </c>
      <c r="AE127" s="130"/>
    </row>
    <row r="128" spans="1:31" ht="12.75">
      <c r="A128" s="7"/>
      <c r="B128" s="10"/>
      <c r="C128" s="82" t="s">
        <v>62</v>
      </c>
      <c r="D128" s="77"/>
      <c r="E128" s="74">
        <f>SUM(E115:E127)</f>
        <v>3152.854</v>
      </c>
      <c r="F128" s="78">
        <f>SUM(F115:F127)</f>
        <v>841380.5</v>
      </c>
      <c r="G128" s="83"/>
      <c r="H128" s="77"/>
      <c r="I128" s="74">
        <f>SUM(I115:I127)</f>
        <v>0</v>
      </c>
      <c r="J128" s="74">
        <f>SUM(J115:J127)</f>
        <v>0</v>
      </c>
      <c r="K128" s="78">
        <f>SUM(K115:K127)</f>
        <v>0</v>
      </c>
      <c r="L128" s="79"/>
      <c r="M128" s="83"/>
      <c r="N128" s="80"/>
      <c r="O128" s="74">
        <f>SUM(O115:O127)</f>
        <v>0</v>
      </c>
      <c r="P128" s="78">
        <f>SUM(P115:P127)</f>
        <v>0</v>
      </c>
      <c r="Q128" s="76"/>
      <c r="AE128" s="131"/>
    </row>
    <row r="129" spans="1:31" s="123" customFormat="1" ht="60.75" customHeight="1">
      <c r="A129" s="109" t="s">
        <v>167</v>
      </c>
      <c r="B129" s="104" t="s">
        <v>168</v>
      </c>
      <c r="C129" s="89" t="s">
        <v>169</v>
      </c>
      <c r="D129" s="87" t="s">
        <v>403</v>
      </c>
      <c r="E129" s="84" t="s">
        <v>59</v>
      </c>
      <c r="F129" s="85">
        <v>15243</v>
      </c>
      <c r="G129" s="86" t="s">
        <v>404</v>
      </c>
      <c r="H129" s="87" t="s">
        <v>499</v>
      </c>
      <c r="I129" s="84">
        <v>1.803</v>
      </c>
      <c r="J129" s="84" t="s">
        <v>59</v>
      </c>
      <c r="K129" s="85">
        <v>8</v>
      </c>
      <c r="L129" s="88" t="s">
        <v>405</v>
      </c>
      <c r="M129" s="86" t="s">
        <v>306</v>
      </c>
      <c r="N129" s="87" t="s">
        <v>59</v>
      </c>
      <c r="O129" s="84" t="s">
        <v>59</v>
      </c>
      <c r="P129" s="84" t="s">
        <v>59</v>
      </c>
      <c r="Q129" s="86" t="s">
        <v>59</v>
      </c>
      <c r="AE129" s="130"/>
    </row>
    <row r="130" spans="1:31" ht="60.75" customHeight="1">
      <c r="A130" s="7"/>
      <c r="B130" s="9"/>
      <c r="C130" s="70"/>
      <c r="D130" s="10"/>
      <c r="E130" s="11"/>
      <c r="F130" s="21"/>
      <c r="G130" s="71"/>
      <c r="H130" s="10"/>
      <c r="I130" s="11"/>
      <c r="J130" s="11"/>
      <c r="K130" s="21"/>
      <c r="L130" s="8"/>
      <c r="M130" s="71"/>
      <c r="N130" s="10"/>
      <c r="O130" s="11"/>
      <c r="P130" s="11"/>
      <c r="Q130" s="71"/>
      <c r="AE130" s="131"/>
    </row>
    <row r="131" spans="1:31" s="123" customFormat="1" ht="25.5">
      <c r="A131" s="109"/>
      <c r="B131" s="87"/>
      <c r="C131" s="89" t="s">
        <v>170</v>
      </c>
      <c r="D131" s="107" t="s">
        <v>398</v>
      </c>
      <c r="E131" s="84" t="s">
        <v>59</v>
      </c>
      <c r="F131" s="85">
        <f>11870+6917+3709+770+4530+2620+3990+14290+6856+4660</f>
        <v>60212</v>
      </c>
      <c r="G131" s="86" t="s">
        <v>59</v>
      </c>
      <c r="H131" s="87" t="s">
        <v>59</v>
      </c>
      <c r="I131" s="84" t="s">
        <v>59</v>
      </c>
      <c r="J131" s="84" t="s">
        <v>59</v>
      </c>
      <c r="K131" s="85" t="s">
        <v>59</v>
      </c>
      <c r="L131" s="88" t="s">
        <v>59</v>
      </c>
      <c r="M131" s="86" t="s">
        <v>59</v>
      </c>
      <c r="N131" s="87" t="s">
        <v>59</v>
      </c>
      <c r="O131" s="84" t="s">
        <v>59</v>
      </c>
      <c r="P131" s="84" t="s">
        <v>59</v>
      </c>
      <c r="Q131" s="86" t="s">
        <v>59</v>
      </c>
      <c r="AE131" s="130"/>
    </row>
    <row r="132" spans="1:31" ht="45" customHeight="1">
      <c r="A132" s="7"/>
      <c r="B132" s="10"/>
      <c r="C132" s="70" t="s">
        <v>171</v>
      </c>
      <c r="D132" s="12"/>
      <c r="E132" s="11"/>
      <c r="F132" s="21"/>
      <c r="G132" s="71"/>
      <c r="H132" s="10"/>
      <c r="I132" s="11"/>
      <c r="J132" s="11"/>
      <c r="K132" s="21"/>
      <c r="L132" s="8"/>
      <c r="M132" s="71"/>
      <c r="N132" s="10"/>
      <c r="O132" s="11"/>
      <c r="P132" s="11"/>
      <c r="Q132" s="71"/>
      <c r="AE132" s="131"/>
    </row>
    <row r="133" spans="1:31" ht="42" customHeight="1">
      <c r="A133" s="7"/>
      <c r="B133" s="10"/>
      <c r="C133" s="70"/>
      <c r="D133" s="12"/>
      <c r="E133" s="11"/>
      <c r="F133" s="21"/>
      <c r="G133" s="71"/>
      <c r="H133" s="10"/>
      <c r="I133" s="11"/>
      <c r="J133" s="11"/>
      <c r="K133" s="21"/>
      <c r="L133" s="8"/>
      <c r="M133" s="71"/>
      <c r="N133" s="10"/>
      <c r="O133" s="11"/>
      <c r="P133" s="11"/>
      <c r="Q133" s="71"/>
      <c r="AE133" s="131"/>
    </row>
    <row r="134" spans="1:31" ht="12.75">
      <c r="A134" s="7"/>
      <c r="B134" s="10"/>
      <c r="C134" s="70" t="s">
        <v>172</v>
      </c>
      <c r="D134" s="12"/>
      <c r="E134" s="11"/>
      <c r="F134" s="21"/>
      <c r="G134" s="71"/>
      <c r="H134" s="10"/>
      <c r="I134" s="11"/>
      <c r="J134" s="11"/>
      <c r="K134" s="21"/>
      <c r="L134" s="8"/>
      <c r="M134" s="71"/>
      <c r="N134" s="10"/>
      <c r="O134" s="11"/>
      <c r="P134" s="11"/>
      <c r="Q134" s="71"/>
      <c r="AE134" s="131"/>
    </row>
    <row r="135" spans="1:31" s="123" customFormat="1" ht="78" customHeight="1">
      <c r="A135" s="109"/>
      <c r="B135" s="87"/>
      <c r="C135" s="89" t="s">
        <v>173</v>
      </c>
      <c r="D135" s="107" t="s">
        <v>319</v>
      </c>
      <c r="E135" s="84">
        <v>2</v>
      </c>
      <c r="F135" s="85">
        <v>44593</v>
      </c>
      <c r="G135" s="86" t="s">
        <v>402</v>
      </c>
      <c r="H135" s="87" t="s">
        <v>59</v>
      </c>
      <c r="I135" s="84" t="s">
        <v>59</v>
      </c>
      <c r="J135" s="84" t="s">
        <v>59</v>
      </c>
      <c r="K135" s="85" t="s">
        <v>59</v>
      </c>
      <c r="L135" s="88" t="s">
        <v>59</v>
      </c>
      <c r="M135" s="86" t="s">
        <v>59</v>
      </c>
      <c r="N135" s="87" t="s">
        <v>59</v>
      </c>
      <c r="O135" s="84" t="s">
        <v>59</v>
      </c>
      <c r="P135" s="84" t="s">
        <v>59</v>
      </c>
      <c r="Q135" s="86" t="s">
        <v>59</v>
      </c>
      <c r="AE135" s="130"/>
    </row>
    <row r="136" spans="1:31" s="123" customFormat="1" ht="83.25" customHeight="1">
      <c r="A136" s="109"/>
      <c r="B136" s="87"/>
      <c r="C136" s="89" t="s">
        <v>174</v>
      </c>
      <c r="D136" s="87" t="s">
        <v>389</v>
      </c>
      <c r="E136" s="84" t="s">
        <v>59</v>
      </c>
      <c r="F136" s="85">
        <v>32375</v>
      </c>
      <c r="G136" s="86" t="s">
        <v>0</v>
      </c>
      <c r="H136" s="87" t="s">
        <v>59</v>
      </c>
      <c r="I136" s="84" t="s">
        <v>59</v>
      </c>
      <c r="J136" s="84" t="s">
        <v>59</v>
      </c>
      <c r="K136" s="85" t="s">
        <v>59</v>
      </c>
      <c r="L136" s="88" t="s">
        <v>59</v>
      </c>
      <c r="M136" s="86" t="s">
        <v>59</v>
      </c>
      <c r="N136" s="87" t="s">
        <v>59</v>
      </c>
      <c r="O136" s="84" t="s">
        <v>59</v>
      </c>
      <c r="P136" s="84" t="s">
        <v>59</v>
      </c>
      <c r="Q136" s="86" t="s">
        <v>59</v>
      </c>
      <c r="AE136" s="130"/>
    </row>
    <row r="137" spans="1:31" s="123" customFormat="1" ht="38.25">
      <c r="A137" s="109"/>
      <c r="B137" s="87"/>
      <c r="C137" s="89" t="s">
        <v>175</v>
      </c>
      <c r="D137" s="87" t="s">
        <v>523</v>
      </c>
      <c r="E137" s="84" t="s">
        <v>59</v>
      </c>
      <c r="F137" s="85">
        <v>51619</v>
      </c>
      <c r="G137" s="86" t="s">
        <v>3</v>
      </c>
      <c r="H137" s="87" t="s">
        <v>59</v>
      </c>
      <c r="I137" s="84" t="s">
        <v>59</v>
      </c>
      <c r="J137" s="84" t="s">
        <v>59</v>
      </c>
      <c r="K137" s="85" t="s">
        <v>59</v>
      </c>
      <c r="L137" s="88" t="s">
        <v>59</v>
      </c>
      <c r="M137" s="86" t="s">
        <v>59</v>
      </c>
      <c r="N137" s="87" t="s">
        <v>59</v>
      </c>
      <c r="O137" s="84" t="s">
        <v>59</v>
      </c>
      <c r="P137" s="84" t="s">
        <v>59</v>
      </c>
      <c r="Q137" s="86" t="s">
        <v>59</v>
      </c>
      <c r="AE137" s="130"/>
    </row>
    <row r="138" spans="1:31" ht="12.75">
      <c r="A138" s="7"/>
      <c r="B138" s="10"/>
      <c r="C138" s="82" t="s">
        <v>62</v>
      </c>
      <c r="D138" s="77"/>
      <c r="E138" s="74">
        <f>SUM(E129:E137)</f>
        <v>2</v>
      </c>
      <c r="F138" s="78">
        <f>SUM(F129:F137)</f>
        <v>204042</v>
      </c>
      <c r="G138" s="83"/>
      <c r="H138" s="77"/>
      <c r="I138" s="74">
        <f>SUM(I129:I137)</f>
        <v>1.803</v>
      </c>
      <c r="J138" s="74">
        <f>SUM(J129:J137)</f>
        <v>0</v>
      </c>
      <c r="K138" s="78">
        <f>SUM(K129:K137)</f>
        <v>8</v>
      </c>
      <c r="L138" s="79"/>
      <c r="M138" s="83"/>
      <c r="N138" s="80"/>
      <c r="O138" s="74">
        <f>SUM(O129:O137)</f>
        <v>0</v>
      </c>
      <c r="P138" s="78">
        <f>SUM(P129:P137)</f>
        <v>0</v>
      </c>
      <c r="Q138" s="76"/>
      <c r="AE138" s="131"/>
    </row>
    <row r="139" spans="1:31" s="123" customFormat="1" ht="38.25">
      <c r="A139" s="109" t="s">
        <v>176</v>
      </c>
      <c r="B139" s="104" t="s">
        <v>28</v>
      </c>
      <c r="C139" s="89" t="s">
        <v>30</v>
      </c>
      <c r="D139" s="87" t="s">
        <v>503</v>
      </c>
      <c r="E139" s="126" t="s">
        <v>59</v>
      </c>
      <c r="F139" s="85">
        <f>140+220+90+175</f>
        <v>625</v>
      </c>
      <c r="G139" s="86" t="s">
        <v>414</v>
      </c>
      <c r="H139" s="87" t="s">
        <v>59</v>
      </c>
      <c r="I139" s="126" t="s">
        <v>59</v>
      </c>
      <c r="J139" s="84" t="s">
        <v>59</v>
      </c>
      <c r="K139" s="85" t="s">
        <v>59</v>
      </c>
      <c r="L139" s="88" t="s">
        <v>59</v>
      </c>
      <c r="M139" s="86" t="s">
        <v>59</v>
      </c>
      <c r="N139" s="87" t="s">
        <v>59</v>
      </c>
      <c r="O139" s="127" t="s">
        <v>59</v>
      </c>
      <c r="P139" s="85" t="s">
        <v>59</v>
      </c>
      <c r="Q139" s="86" t="s">
        <v>59</v>
      </c>
      <c r="AE139" s="130"/>
    </row>
    <row r="140" spans="1:31" s="123" customFormat="1" ht="60.75" customHeight="1">
      <c r="A140" s="109"/>
      <c r="B140" s="104"/>
      <c r="C140" s="89"/>
      <c r="D140" s="87" t="s">
        <v>504</v>
      </c>
      <c r="E140" s="126" t="s">
        <v>59</v>
      </c>
      <c r="F140" s="85">
        <f>150+150+190+150+150+140+150+120+140+112+90+200+140+246+120+220+100+95+140+135+100+135+315+120+215+137+12+150+144+197+140+110+250+300+100+63+168+225+70+90+135+100+150+50+250+170+88+50+254+155+180+2000+260+132+130+300+135</f>
        <v>10518</v>
      </c>
      <c r="G140" s="86" t="s">
        <v>505</v>
      </c>
      <c r="H140" s="87" t="s">
        <v>59</v>
      </c>
      <c r="I140" s="126" t="s">
        <v>59</v>
      </c>
      <c r="J140" s="84" t="s">
        <v>59</v>
      </c>
      <c r="K140" s="85" t="s">
        <v>59</v>
      </c>
      <c r="L140" s="88" t="s">
        <v>59</v>
      </c>
      <c r="M140" s="86" t="s">
        <v>59</v>
      </c>
      <c r="N140" s="87" t="s">
        <v>59</v>
      </c>
      <c r="O140" s="127" t="s">
        <v>59</v>
      </c>
      <c r="P140" s="85" t="s">
        <v>59</v>
      </c>
      <c r="Q140" s="86" t="s">
        <v>59</v>
      </c>
      <c r="AE140" s="130"/>
    </row>
    <row r="141" spans="1:31" ht="12.75">
      <c r="A141" s="7" t="s">
        <v>177</v>
      </c>
      <c r="B141" s="9" t="s">
        <v>178</v>
      </c>
      <c r="C141" s="70" t="s">
        <v>179</v>
      </c>
      <c r="D141" s="10"/>
      <c r="E141" s="11"/>
      <c r="F141" s="21"/>
      <c r="G141" s="71"/>
      <c r="H141" s="10"/>
      <c r="I141" s="11"/>
      <c r="J141" s="11"/>
      <c r="K141" s="21"/>
      <c r="L141" s="8"/>
      <c r="M141" s="71"/>
      <c r="N141" s="10"/>
      <c r="O141" s="11"/>
      <c r="P141" s="11"/>
      <c r="Q141" s="71"/>
      <c r="AE141" s="131"/>
    </row>
    <row r="142" spans="1:31" ht="12.75">
      <c r="A142" s="7"/>
      <c r="B142" s="10"/>
      <c r="C142" s="70" t="s">
        <v>180</v>
      </c>
      <c r="D142" s="10"/>
      <c r="E142" s="11"/>
      <c r="F142" s="21"/>
      <c r="G142" s="71"/>
      <c r="H142" s="10"/>
      <c r="I142" s="11"/>
      <c r="J142" s="11"/>
      <c r="K142" s="21"/>
      <c r="L142" s="8"/>
      <c r="M142" s="71"/>
      <c r="N142" s="10"/>
      <c r="O142" s="11"/>
      <c r="P142" s="11"/>
      <c r="Q142" s="71"/>
      <c r="AE142" s="131"/>
    </row>
    <row r="143" spans="1:31" ht="12.75">
      <c r="A143" s="7"/>
      <c r="B143" s="10"/>
      <c r="C143" s="70" t="s">
        <v>181</v>
      </c>
      <c r="D143" s="10"/>
      <c r="E143" s="11"/>
      <c r="F143" s="21"/>
      <c r="G143" s="71"/>
      <c r="H143" s="10"/>
      <c r="I143" s="11"/>
      <c r="J143" s="11"/>
      <c r="K143" s="21"/>
      <c r="L143" s="8"/>
      <c r="M143" s="71"/>
      <c r="N143" s="10"/>
      <c r="O143" s="11"/>
      <c r="P143" s="11"/>
      <c r="Q143" s="71"/>
      <c r="AE143" s="131"/>
    </row>
    <row r="144" spans="1:31" s="123" customFormat="1" ht="38.25">
      <c r="A144" s="109"/>
      <c r="B144" s="87"/>
      <c r="C144" s="89" t="s">
        <v>182</v>
      </c>
      <c r="D144" s="87" t="s">
        <v>7</v>
      </c>
      <c r="E144" s="84" t="s">
        <v>59</v>
      </c>
      <c r="F144" s="85">
        <v>45029</v>
      </c>
      <c r="G144" s="86" t="s">
        <v>0</v>
      </c>
      <c r="H144" s="87" t="s">
        <v>59</v>
      </c>
      <c r="I144" s="84" t="s">
        <v>59</v>
      </c>
      <c r="J144" s="84" t="s">
        <v>59</v>
      </c>
      <c r="K144" s="85" t="s">
        <v>59</v>
      </c>
      <c r="L144" s="88" t="s">
        <v>59</v>
      </c>
      <c r="M144" s="86" t="s">
        <v>59</v>
      </c>
      <c r="N144" s="87" t="s">
        <v>59</v>
      </c>
      <c r="O144" s="84" t="s">
        <v>59</v>
      </c>
      <c r="P144" s="84" t="s">
        <v>59</v>
      </c>
      <c r="Q144" s="86" t="s">
        <v>59</v>
      </c>
      <c r="AE144" s="130"/>
    </row>
    <row r="145" spans="1:31" ht="12.75">
      <c r="A145" s="7"/>
      <c r="B145" s="10"/>
      <c r="C145" s="70" t="s">
        <v>183</v>
      </c>
      <c r="D145" s="10"/>
      <c r="E145" s="11"/>
      <c r="F145" s="21"/>
      <c r="G145" s="71"/>
      <c r="H145" s="10"/>
      <c r="I145" s="11"/>
      <c r="J145" s="11"/>
      <c r="K145" s="21"/>
      <c r="L145" s="8"/>
      <c r="M145" s="71"/>
      <c r="N145" s="10"/>
      <c r="O145" s="11"/>
      <c r="P145" s="11"/>
      <c r="Q145" s="71"/>
      <c r="AE145" s="131"/>
    </row>
    <row r="146" spans="1:31" ht="12.75">
      <c r="A146" s="7"/>
      <c r="B146" s="10"/>
      <c r="C146" s="70" t="s">
        <v>184</v>
      </c>
      <c r="D146" s="10"/>
      <c r="E146" s="11"/>
      <c r="F146" s="21"/>
      <c r="G146" s="71"/>
      <c r="H146" s="10"/>
      <c r="I146" s="11"/>
      <c r="J146" s="11"/>
      <c r="K146" s="21"/>
      <c r="L146" s="8"/>
      <c r="M146" s="71"/>
      <c r="N146" s="10"/>
      <c r="O146" s="11"/>
      <c r="P146" s="11"/>
      <c r="Q146" s="71"/>
      <c r="AE146" s="131"/>
    </row>
    <row r="147" spans="1:31" ht="73.5" customHeight="1">
      <c r="A147" s="7"/>
      <c r="B147" s="10"/>
      <c r="C147" s="70" t="s">
        <v>185</v>
      </c>
      <c r="D147" s="10"/>
      <c r="E147" s="11"/>
      <c r="F147" s="21"/>
      <c r="G147" s="71"/>
      <c r="H147" s="10"/>
      <c r="I147" s="11"/>
      <c r="J147" s="11"/>
      <c r="K147" s="21"/>
      <c r="L147" s="8"/>
      <c r="M147" s="71"/>
      <c r="N147" s="10"/>
      <c r="O147" s="11"/>
      <c r="P147" s="11"/>
      <c r="Q147" s="71"/>
      <c r="AE147" s="131"/>
    </row>
    <row r="148" spans="1:31" s="123" customFormat="1" ht="73.5" customHeight="1">
      <c r="A148" s="109"/>
      <c r="B148" s="87"/>
      <c r="C148" s="89" t="s">
        <v>186</v>
      </c>
      <c r="D148" s="87" t="s">
        <v>205</v>
      </c>
      <c r="E148" s="84"/>
      <c r="F148" s="85">
        <f>20+34+78+120+50+60+120+300+100+53+34+150+200+180+15+35+110</f>
        <v>1659</v>
      </c>
      <c r="G148" s="86" t="s">
        <v>208</v>
      </c>
      <c r="H148" s="87" t="s">
        <v>59</v>
      </c>
      <c r="I148" s="84"/>
      <c r="J148" s="84"/>
      <c r="K148" s="85"/>
      <c r="L148" s="88"/>
      <c r="M148" s="86"/>
      <c r="N148" s="87"/>
      <c r="O148" s="84"/>
      <c r="P148" s="84"/>
      <c r="Q148" s="86"/>
      <c r="AE148" s="130"/>
    </row>
    <row r="149" spans="1:31" s="123" customFormat="1" ht="19.5" customHeight="1">
      <c r="A149" s="109"/>
      <c r="B149" s="87"/>
      <c r="D149" s="123" t="s">
        <v>206</v>
      </c>
      <c r="E149" s="84" t="s">
        <v>59</v>
      </c>
      <c r="F149" s="85" t="s">
        <v>207</v>
      </c>
      <c r="G149" s="86" t="s">
        <v>59</v>
      </c>
      <c r="H149" s="87" t="s">
        <v>59</v>
      </c>
      <c r="I149" s="84" t="s">
        <v>59</v>
      </c>
      <c r="J149" s="84" t="s">
        <v>59</v>
      </c>
      <c r="K149" s="85" t="s">
        <v>59</v>
      </c>
      <c r="L149" s="88" t="s">
        <v>59</v>
      </c>
      <c r="M149" s="86" t="s">
        <v>59</v>
      </c>
      <c r="N149" s="87" t="s">
        <v>59</v>
      </c>
      <c r="O149" s="84" t="s">
        <v>59</v>
      </c>
      <c r="P149" s="84" t="s">
        <v>59</v>
      </c>
      <c r="Q149" s="86" t="s">
        <v>59</v>
      </c>
      <c r="AE149" s="130"/>
    </row>
    <row r="150" spans="1:31" s="123" customFormat="1" ht="38.25">
      <c r="A150" s="109"/>
      <c r="B150" s="87"/>
      <c r="C150" s="89" t="s">
        <v>187</v>
      </c>
      <c r="D150" s="87" t="s">
        <v>558</v>
      </c>
      <c r="E150" s="84"/>
      <c r="F150" s="85">
        <v>47836.75</v>
      </c>
      <c r="G150" s="86"/>
      <c r="H150" s="87"/>
      <c r="I150" s="84"/>
      <c r="J150" s="84"/>
      <c r="K150" s="85"/>
      <c r="L150" s="88"/>
      <c r="M150" s="86"/>
      <c r="N150" s="87"/>
      <c r="O150" s="84"/>
      <c r="P150" s="84"/>
      <c r="Q150" s="86"/>
      <c r="AE150" s="130"/>
    </row>
    <row r="151" spans="1:31" s="123" customFormat="1" ht="38.25">
      <c r="A151" s="109"/>
      <c r="B151" s="87"/>
      <c r="C151" s="89" t="s">
        <v>188</v>
      </c>
      <c r="D151" s="87" t="s">
        <v>523</v>
      </c>
      <c r="E151" s="84" t="s">
        <v>59</v>
      </c>
      <c r="F151" s="85">
        <f>118978</f>
        <v>118978</v>
      </c>
      <c r="G151" s="86" t="s">
        <v>14</v>
      </c>
      <c r="H151" s="87" t="s">
        <v>59</v>
      </c>
      <c r="I151" s="84" t="s">
        <v>59</v>
      </c>
      <c r="J151" s="84" t="s">
        <v>59</v>
      </c>
      <c r="K151" s="85" t="s">
        <v>59</v>
      </c>
      <c r="L151" s="88" t="s">
        <v>59</v>
      </c>
      <c r="M151" s="86" t="s">
        <v>59</v>
      </c>
      <c r="N151" s="87" t="s">
        <v>59</v>
      </c>
      <c r="O151" s="84" t="s">
        <v>59</v>
      </c>
      <c r="P151" s="84" t="s">
        <v>59</v>
      </c>
      <c r="Q151" s="86" t="s">
        <v>59</v>
      </c>
      <c r="AE151" s="130"/>
    </row>
    <row r="152" spans="1:31" ht="15" customHeight="1">
      <c r="A152" s="7"/>
      <c r="B152" s="10"/>
      <c r="C152" s="82" t="s">
        <v>62</v>
      </c>
      <c r="D152" s="77"/>
      <c r="E152" s="74">
        <f>SUM(E141:E151)</f>
        <v>0</v>
      </c>
      <c r="F152" s="78">
        <f>SUM(F141:F151)</f>
        <v>213502.75</v>
      </c>
      <c r="G152" s="83"/>
      <c r="H152" s="77"/>
      <c r="I152" s="74">
        <f>SUM(I141:I151)</f>
        <v>0</v>
      </c>
      <c r="J152" s="74">
        <f>SUM(J141:J151)</f>
        <v>0</v>
      </c>
      <c r="K152" s="78">
        <f>SUM(K139:K151)</f>
        <v>0</v>
      </c>
      <c r="L152" s="79"/>
      <c r="M152" s="83"/>
      <c r="N152" s="80"/>
      <c r="O152" s="74">
        <f>SUM(O141:O151)</f>
        <v>0</v>
      </c>
      <c r="P152" s="78">
        <f>SUM(P141:P151)</f>
        <v>0</v>
      </c>
      <c r="Q152" s="76"/>
      <c r="AE152" s="131"/>
    </row>
    <row r="153" spans="1:31" ht="12.75">
      <c r="A153" s="7" t="s">
        <v>189</v>
      </c>
      <c r="B153" s="9" t="s">
        <v>190</v>
      </c>
      <c r="C153" s="70" t="s">
        <v>191</v>
      </c>
      <c r="D153" s="10"/>
      <c r="E153" s="11"/>
      <c r="F153" s="21"/>
      <c r="G153" s="71"/>
      <c r="H153" s="10"/>
      <c r="I153" s="11"/>
      <c r="J153" s="11"/>
      <c r="K153" s="21"/>
      <c r="L153" s="8"/>
      <c r="M153" s="71"/>
      <c r="N153" s="10"/>
      <c r="O153" s="11"/>
      <c r="P153" s="11"/>
      <c r="Q153" s="71"/>
      <c r="AE153" s="131"/>
    </row>
    <row r="154" spans="1:31" s="123" customFormat="1" ht="51">
      <c r="A154" s="109"/>
      <c r="B154" s="87"/>
      <c r="C154" s="89" t="s">
        <v>192</v>
      </c>
      <c r="D154" s="87" t="s">
        <v>307</v>
      </c>
      <c r="E154" s="84" t="s">
        <v>59</v>
      </c>
      <c r="F154" s="85">
        <v>57914</v>
      </c>
      <c r="G154" s="86" t="s">
        <v>335</v>
      </c>
      <c r="H154" s="87" t="s">
        <v>59</v>
      </c>
      <c r="I154" s="84" t="s">
        <v>59</v>
      </c>
      <c r="J154" s="84" t="s">
        <v>59</v>
      </c>
      <c r="K154" s="85" t="s">
        <v>59</v>
      </c>
      <c r="L154" s="88" t="s">
        <v>59</v>
      </c>
      <c r="M154" s="86" t="s">
        <v>59</v>
      </c>
      <c r="N154" s="87" t="s">
        <v>59</v>
      </c>
      <c r="O154" s="84" t="s">
        <v>59</v>
      </c>
      <c r="P154" s="84" t="s">
        <v>59</v>
      </c>
      <c r="Q154" s="86" t="s">
        <v>59</v>
      </c>
      <c r="AE154" s="130"/>
    </row>
    <row r="155" spans="1:31" s="123" customFormat="1" ht="54.75" customHeight="1">
      <c r="A155" s="109"/>
      <c r="B155" s="87"/>
      <c r="C155" s="89" t="s">
        <v>193</v>
      </c>
      <c r="D155" s="107" t="s">
        <v>389</v>
      </c>
      <c r="E155" s="84" t="s">
        <v>59</v>
      </c>
      <c r="F155" s="85">
        <v>55898</v>
      </c>
      <c r="G155" s="86" t="s">
        <v>59</v>
      </c>
      <c r="H155" s="87" t="s">
        <v>59</v>
      </c>
      <c r="I155" s="84" t="s">
        <v>59</v>
      </c>
      <c r="J155" s="84" t="s">
        <v>59</v>
      </c>
      <c r="K155" s="85" t="s">
        <v>59</v>
      </c>
      <c r="L155" s="88" t="s">
        <v>59</v>
      </c>
      <c r="M155" s="86" t="s">
        <v>59</v>
      </c>
      <c r="N155" s="87" t="s">
        <v>59</v>
      </c>
      <c r="O155" s="84" t="s">
        <v>59</v>
      </c>
      <c r="P155" s="84" t="s">
        <v>59</v>
      </c>
      <c r="Q155" s="86" t="s">
        <v>59</v>
      </c>
      <c r="AE155" s="130"/>
    </row>
    <row r="156" spans="1:31" s="123" customFormat="1" ht="55.5" customHeight="1">
      <c r="A156" s="109"/>
      <c r="B156" s="87"/>
      <c r="C156" s="89" t="s">
        <v>194</v>
      </c>
      <c r="D156" s="87" t="s">
        <v>598</v>
      </c>
      <c r="E156" s="84" t="s">
        <v>59</v>
      </c>
      <c r="F156" s="85">
        <f>1172+330+12664+3406+910+3155+390+1820+480+16657+2713+130+4340+320+3541+1180+2030+1105+2206+770+2210+1035+500+1040</f>
        <v>64104</v>
      </c>
      <c r="G156" s="86" t="s">
        <v>599</v>
      </c>
      <c r="H156" s="87" t="s">
        <v>59</v>
      </c>
      <c r="I156" s="84" t="s">
        <v>59</v>
      </c>
      <c r="J156" s="84" t="s">
        <v>59</v>
      </c>
      <c r="K156" s="85" t="s">
        <v>59</v>
      </c>
      <c r="L156" s="88" t="s">
        <v>59</v>
      </c>
      <c r="M156" s="86" t="s">
        <v>59</v>
      </c>
      <c r="N156" s="87" t="s">
        <v>59</v>
      </c>
      <c r="O156" s="84" t="s">
        <v>59</v>
      </c>
      <c r="P156" s="84" t="s">
        <v>59</v>
      </c>
      <c r="Q156" s="86" t="s">
        <v>59</v>
      </c>
      <c r="AE156" s="130"/>
    </row>
    <row r="157" spans="1:31" s="123" customFormat="1" ht="45" customHeight="1">
      <c r="A157" s="109"/>
      <c r="B157" s="87"/>
      <c r="C157" s="89"/>
      <c r="D157" s="87"/>
      <c r="E157" s="84"/>
      <c r="F157" s="85"/>
      <c r="G157" s="86"/>
      <c r="H157" s="87"/>
      <c r="I157" s="84"/>
      <c r="J157" s="84"/>
      <c r="K157" s="85"/>
      <c r="L157" s="88"/>
      <c r="M157" s="86"/>
      <c r="N157" s="87"/>
      <c r="O157" s="84"/>
      <c r="P157" s="84"/>
      <c r="Q157" s="86"/>
      <c r="AE157" s="130"/>
    </row>
    <row r="158" spans="1:31" s="123" customFormat="1" ht="77.25" customHeight="1">
      <c r="A158" s="109"/>
      <c r="B158" s="87"/>
      <c r="C158" s="89" t="s">
        <v>195</v>
      </c>
      <c r="D158" s="87" t="s">
        <v>501</v>
      </c>
      <c r="E158" s="84" t="s">
        <v>59</v>
      </c>
      <c r="F158" s="85">
        <v>18908</v>
      </c>
      <c r="G158" s="86" t="s">
        <v>312</v>
      </c>
      <c r="H158" s="87" t="s">
        <v>59</v>
      </c>
      <c r="I158" s="84" t="s">
        <v>59</v>
      </c>
      <c r="J158" s="84" t="s">
        <v>59</v>
      </c>
      <c r="K158" s="85" t="s">
        <v>59</v>
      </c>
      <c r="L158" s="88" t="s">
        <v>59</v>
      </c>
      <c r="M158" s="86" t="s">
        <v>59</v>
      </c>
      <c r="N158" s="87" t="s">
        <v>59</v>
      </c>
      <c r="O158" s="84" t="s">
        <v>59</v>
      </c>
      <c r="P158" s="84" t="s">
        <v>59</v>
      </c>
      <c r="Q158" s="86" t="s">
        <v>59</v>
      </c>
      <c r="AE158" s="130"/>
    </row>
    <row r="159" spans="1:31" s="123" customFormat="1" ht="76.5" customHeight="1">
      <c r="A159" s="109"/>
      <c r="B159" s="87"/>
      <c r="C159" s="89"/>
      <c r="D159" s="87" t="s">
        <v>496</v>
      </c>
      <c r="E159" s="84" t="s">
        <v>59</v>
      </c>
      <c r="F159" s="85">
        <v>17819</v>
      </c>
      <c r="G159" s="86" t="s">
        <v>313</v>
      </c>
      <c r="H159" s="87" t="s">
        <v>59</v>
      </c>
      <c r="I159" s="84" t="s">
        <v>59</v>
      </c>
      <c r="J159" s="84" t="s">
        <v>59</v>
      </c>
      <c r="K159" s="85" t="s">
        <v>59</v>
      </c>
      <c r="L159" s="88" t="s">
        <v>59</v>
      </c>
      <c r="M159" s="86" t="s">
        <v>59</v>
      </c>
      <c r="N159" s="87" t="s">
        <v>59</v>
      </c>
      <c r="O159" s="84" t="s">
        <v>59</v>
      </c>
      <c r="P159" s="84" t="s">
        <v>59</v>
      </c>
      <c r="Q159" s="86"/>
      <c r="AE159" s="130"/>
    </row>
    <row r="160" spans="1:31" ht="73.5" customHeight="1">
      <c r="A160" s="7"/>
      <c r="B160" s="10"/>
      <c r="C160" s="70" t="s">
        <v>196</v>
      </c>
      <c r="D160" s="10"/>
      <c r="E160" s="11"/>
      <c r="F160" s="21"/>
      <c r="G160" s="71"/>
      <c r="H160" s="10"/>
      <c r="I160" s="11"/>
      <c r="J160" s="11"/>
      <c r="K160" s="21"/>
      <c r="L160" s="8"/>
      <c r="M160" s="71"/>
      <c r="N160" s="10"/>
      <c r="O160" s="11"/>
      <c r="P160" s="11"/>
      <c r="Q160" s="71"/>
      <c r="AE160" s="131"/>
    </row>
    <row r="161" spans="1:31" ht="60" customHeight="1">
      <c r="A161" s="7"/>
      <c r="B161" s="10"/>
      <c r="C161" s="70"/>
      <c r="D161" s="10"/>
      <c r="E161" s="11"/>
      <c r="F161" s="21"/>
      <c r="G161" s="71"/>
      <c r="H161" s="10"/>
      <c r="I161" s="11"/>
      <c r="J161" s="11"/>
      <c r="K161" s="21"/>
      <c r="L161" s="8"/>
      <c r="M161" s="71"/>
      <c r="N161" s="10"/>
      <c r="O161" s="11"/>
      <c r="P161" s="11"/>
      <c r="Q161" s="71"/>
      <c r="AE161" s="131"/>
    </row>
    <row r="162" spans="1:31" ht="12.75">
      <c r="A162" s="7"/>
      <c r="B162" s="10"/>
      <c r="C162" s="70" t="s">
        <v>197</v>
      </c>
      <c r="D162" s="10"/>
      <c r="E162" s="11"/>
      <c r="F162" s="21"/>
      <c r="G162" s="71"/>
      <c r="H162" s="10"/>
      <c r="I162" s="11"/>
      <c r="J162" s="11"/>
      <c r="K162" s="21"/>
      <c r="L162" s="8"/>
      <c r="M162" s="71"/>
      <c r="N162" s="10"/>
      <c r="O162" s="11" t="s">
        <v>59</v>
      </c>
      <c r="P162" s="11"/>
      <c r="Q162" s="71"/>
      <c r="AE162" s="131"/>
    </row>
    <row r="163" spans="1:31" ht="12.75">
      <c r="A163" s="7"/>
      <c r="B163" s="10"/>
      <c r="C163" s="70" t="s">
        <v>198</v>
      </c>
      <c r="D163" s="10"/>
      <c r="E163" s="11"/>
      <c r="F163" s="21"/>
      <c r="G163" s="71"/>
      <c r="H163" s="10"/>
      <c r="I163" s="11"/>
      <c r="J163" s="11"/>
      <c r="K163" s="21"/>
      <c r="L163" s="8"/>
      <c r="M163" s="71"/>
      <c r="N163" s="10"/>
      <c r="O163" s="11"/>
      <c r="P163" s="11"/>
      <c r="Q163" s="71"/>
      <c r="AE163" s="131"/>
    </row>
    <row r="164" spans="1:31" s="123" customFormat="1" ht="51">
      <c r="A164" s="109"/>
      <c r="B164" s="87"/>
      <c r="C164" s="89" t="s">
        <v>201</v>
      </c>
      <c r="D164" s="87" t="s">
        <v>568</v>
      </c>
      <c r="E164" s="84" t="s">
        <v>59</v>
      </c>
      <c r="F164" s="85">
        <v>75051</v>
      </c>
      <c r="G164" s="86" t="s">
        <v>569</v>
      </c>
      <c r="H164" s="87" t="s">
        <v>59</v>
      </c>
      <c r="I164" s="84" t="s">
        <v>59</v>
      </c>
      <c r="J164" s="84" t="s">
        <v>59</v>
      </c>
      <c r="K164" s="85" t="s">
        <v>59</v>
      </c>
      <c r="L164" s="88" t="s">
        <v>59</v>
      </c>
      <c r="M164" s="86" t="s">
        <v>59</v>
      </c>
      <c r="N164" s="87" t="s">
        <v>59</v>
      </c>
      <c r="O164" s="84" t="s">
        <v>59</v>
      </c>
      <c r="P164" s="84" t="s">
        <v>59</v>
      </c>
      <c r="Q164" s="86" t="s">
        <v>59</v>
      </c>
      <c r="AE164" s="130"/>
    </row>
    <row r="165" spans="1:31" ht="12.75">
      <c r="A165" s="7"/>
      <c r="B165" s="10"/>
      <c r="C165" s="82" t="s">
        <v>62</v>
      </c>
      <c r="D165" s="77"/>
      <c r="E165" s="74">
        <f>SUM(E153:E164)</f>
        <v>0</v>
      </c>
      <c r="F165" s="78">
        <f>SUM(F153:F164)</f>
        <v>289694</v>
      </c>
      <c r="G165" s="83"/>
      <c r="H165" s="77"/>
      <c r="I165" s="74">
        <f>SUM(I153:I164)</f>
        <v>0</v>
      </c>
      <c r="J165" s="74">
        <f>SUM(J153:J164)</f>
        <v>0</v>
      </c>
      <c r="K165" s="78">
        <f>SUM(K153:K164)</f>
        <v>0</v>
      </c>
      <c r="L165" s="79"/>
      <c r="M165" s="83"/>
      <c r="N165" s="80"/>
      <c r="O165" s="74">
        <f>SUM(O153:O164)</f>
        <v>0</v>
      </c>
      <c r="P165" s="78">
        <f>SUM(P153:P164)</f>
        <v>0</v>
      </c>
      <c r="Q165" s="76"/>
      <c r="AE165" s="131"/>
    </row>
    <row r="166" spans="1:31" s="123" customFormat="1" ht="75" customHeight="1">
      <c r="A166" s="109" t="s">
        <v>202</v>
      </c>
      <c r="B166" s="104" t="s">
        <v>203</v>
      </c>
      <c r="C166" s="89" t="s">
        <v>210</v>
      </c>
      <c r="D166" s="87" t="s">
        <v>389</v>
      </c>
      <c r="E166" s="84" t="s">
        <v>59</v>
      </c>
      <c r="F166" s="85">
        <v>66709</v>
      </c>
      <c r="G166" s="86" t="s">
        <v>533</v>
      </c>
      <c r="H166" s="87" t="s">
        <v>59</v>
      </c>
      <c r="I166" s="84" t="s">
        <v>59</v>
      </c>
      <c r="J166" s="84" t="s">
        <v>59</v>
      </c>
      <c r="K166" s="85" t="s">
        <v>59</v>
      </c>
      <c r="L166" s="88" t="s">
        <v>59</v>
      </c>
      <c r="M166" s="86" t="s">
        <v>59</v>
      </c>
      <c r="N166" s="87" t="s">
        <v>59</v>
      </c>
      <c r="O166" s="84" t="s">
        <v>59</v>
      </c>
      <c r="P166" s="84" t="s">
        <v>59</v>
      </c>
      <c r="Q166" s="86" t="s">
        <v>59</v>
      </c>
      <c r="AE166" s="130"/>
    </row>
    <row r="167" spans="1:31" s="123" customFormat="1" ht="38.25">
      <c r="A167" s="109"/>
      <c r="B167" s="87"/>
      <c r="C167" s="89" t="s">
        <v>211</v>
      </c>
      <c r="D167" s="87" t="s">
        <v>592</v>
      </c>
      <c r="E167" s="84" t="s">
        <v>59</v>
      </c>
      <c r="F167" s="85">
        <v>45441</v>
      </c>
      <c r="G167" s="86" t="s">
        <v>439</v>
      </c>
      <c r="H167" s="87" t="s">
        <v>59</v>
      </c>
      <c r="I167" s="84" t="s">
        <v>59</v>
      </c>
      <c r="J167" s="84" t="s">
        <v>59</v>
      </c>
      <c r="K167" s="85" t="s">
        <v>59</v>
      </c>
      <c r="L167" s="88" t="s">
        <v>59</v>
      </c>
      <c r="M167" s="86" t="s">
        <v>59</v>
      </c>
      <c r="N167" s="87" t="s">
        <v>59</v>
      </c>
      <c r="O167" s="84" t="s">
        <v>59</v>
      </c>
      <c r="P167" s="84" t="s">
        <v>59</v>
      </c>
      <c r="Q167" s="86" t="s">
        <v>59</v>
      </c>
      <c r="AE167" s="130"/>
    </row>
    <row r="168" spans="1:31" s="123" customFormat="1" ht="38.25">
      <c r="A168" s="109"/>
      <c r="B168" s="87"/>
      <c r="C168" s="89" t="s">
        <v>212</v>
      </c>
      <c r="D168" s="87" t="s">
        <v>321</v>
      </c>
      <c r="E168" s="84" t="s">
        <v>59</v>
      </c>
      <c r="F168" s="85">
        <v>138398</v>
      </c>
      <c r="G168" s="86"/>
      <c r="H168" s="87" t="s">
        <v>59</v>
      </c>
      <c r="I168" s="84" t="s">
        <v>59</v>
      </c>
      <c r="J168" s="84" t="s">
        <v>59</v>
      </c>
      <c r="K168" s="85" t="s">
        <v>59</v>
      </c>
      <c r="L168" s="88" t="s">
        <v>59</v>
      </c>
      <c r="M168" s="86" t="s">
        <v>59</v>
      </c>
      <c r="N168" s="87" t="s">
        <v>59</v>
      </c>
      <c r="O168" s="84" t="s">
        <v>59</v>
      </c>
      <c r="P168" s="84" t="s">
        <v>59</v>
      </c>
      <c r="Q168" s="86" t="s">
        <v>59</v>
      </c>
      <c r="AE168" s="130"/>
    </row>
    <row r="169" spans="1:31" s="123" customFormat="1" ht="54.75" customHeight="1">
      <c r="A169" s="128"/>
      <c r="B169" s="87"/>
      <c r="C169" s="89" t="s">
        <v>213</v>
      </c>
      <c r="D169" s="87" t="s">
        <v>319</v>
      </c>
      <c r="E169" s="84" t="s">
        <v>59</v>
      </c>
      <c r="F169" s="85">
        <v>274201</v>
      </c>
      <c r="G169" s="86" t="s">
        <v>446</v>
      </c>
      <c r="H169" s="87" t="s">
        <v>59</v>
      </c>
      <c r="I169" s="84" t="s">
        <v>59</v>
      </c>
      <c r="J169" s="84" t="s">
        <v>59</v>
      </c>
      <c r="K169" s="85" t="s">
        <v>59</v>
      </c>
      <c r="L169" s="88" t="s">
        <v>59</v>
      </c>
      <c r="M169" s="86" t="s">
        <v>59</v>
      </c>
      <c r="N169" s="87" t="s">
        <v>59</v>
      </c>
      <c r="O169" s="84" t="s">
        <v>59</v>
      </c>
      <c r="P169" s="84" t="s">
        <v>59</v>
      </c>
      <c r="Q169" s="86" t="s">
        <v>59</v>
      </c>
      <c r="AE169" s="130"/>
    </row>
    <row r="170" spans="1:31" s="123" customFormat="1" ht="38.25" customHeight="1">
      <c r="A170" s="109"/>
      <c r="B170" s="87"/>
      <c r="C170" s="89" t="s">
        <v>214</v>
      </c>
      <c r="D170" s="87" t="s">
        <v>537</v>
      </c>
      <c r="E170" s="84" t="s">
        <v>59</v>
      </c>
      <c r="F170" s="85">
        <v>276166</v>
      </c>
      <c r="G170" s="86" t="s">
        <v>459</v>
      </c>
      <c r="H170" s="87" t="s">
        <v>59</v>
      </c>
      <c r="I170" s="84" t="s">
        <v>59</v>
      </c>
      <c r="J170" s="84" t="s">
        <v>59</v>
      </c>
      <c r="K170" s="85" t="s">
        <v>59</v>
      </c>
      <c r="L170" s="88" t="s">
        <v>59</v>
      </c>
      <c r="M170" s="86" t="s">
        <v>59</v>
      </c>
      <c r="N170" s="87" t="s">
        <v>59</v>
      </c>
      <c r="O170" s="84" t="s">
        <v>59</v>
      </c>
      <c r="P170" s="84" t="s">
        <v>59</v>
      </c>
      <c r="Q170" s="86" t="s">
        <v>59</v>
      </c>
      <c r="AE170" s="130"/>
    </row>
    <row r="171" spans="1:31" ht="12.75">
      <c r="A171" s="7"/>
      <c r="B171" s="10"/>
      <c r="C171" s="82" t="s">
        <v>62</v>
      </c>
      <c r="D171" s="77"/>
      <c r="E171" s="74">
        <f>SUM(E166:E170)</f>
        <v>0</v>
      </c>
      <c r="F171" s="78">
        <f>SUM(F166:F170)</f>
        <v>800915</v>
      </c>
      <c r="G171" s="83"/>
      <c r="H171" s="77"/>
      <c r="I171" s="74">
        <f>SUM(I166:I170)</f>
        <v>0</v>
      </c>
      <c r="J171" s="74">
        <f>SUM(J166:J170)</f>
        <v>0</v>
      </c>
      <c r="K171" s="78">
        <f>SUM(K166:K170)</f>
        <v>0</v>
      </c>
      <c r="L171" s="79"/>
      <c r="M171" s="83"/>
      <c r="N171" s="80"/>
      <c r="O171" s="74">
        <f>SUM(O166:O170)</f>
        <v>0</v>
      </c>
      <c r="P171" s="78">
        <f>SUM(P166:P170)</f>
        <v>0</v>
      </c>
      <c r="Q171" s="76"/>
      <c r="AE171" s="131"/>
    </row>
    <row r="172" spans="1:31" ht="12.75">
      <c r="A172" s="7" t="s">
        <v>215</v>
      </c>
      <c r="B172" s="9" t="s">
        <v>27</v>
      </c>
      <c r="C172" s="89" t="s">
        <v>30</v>
      </c>
      <c r="D172" s="10"/>
      <c r="E172" s="84"/>
      <c r="F172" s="85"/>
      <c r="G172" s="86"/>
      <c r="H172" s="87"/>
      <c r="I172" s="84"/>
      <c r="J172" s="84"/>
      <c r="K172" s="85"/>
      <c r="L172" s="88"/>
      <c r="M172" s="86"/>
      <c r="N172" s="87"/>
      <c r="O172" s="84"/>
      <c r="P172" s="84"/>
      <c r="Q172" s="86"/>
      <c r="AE172" s="131"/>
    </row>
    <row r="173" spans="1:31" ht="12.75">
      <c r="A173" s="7"/>
      <c r="B173" s="9"/>
      <c r="C173" s="89"/>
      <c r="D173" s="10"/>
      <c r="E173" s="84"/>
      <c r="F173" s="85"/>
      <c r="G173" s="86"/>
      <c r="H173" s="87"/>
      <c r="I173" s="84"/>
      <c r="J173" s="84"/>
      <c r="K173" s="85"/>
      <c r="L173" s="88"/>
      <c r="M173" s="86"/>
      <c r="N173" s="87"/>
      <c r="O173" s="84"/>
      <c r="P173" s="84"/>
      <c r="Q173" s="86"/>
      <c r="AE173" s="131"/>
    </row>
    <row r="174" spans="1:31" s="123" customFormat="1" ht="69" customHeight="1">
      <c r="A174" s="109" t="s">
        <v>216</v>
      </c>
      <c r="B174" s="104" t="s">
        <v>217</v>
      </c>
      <c r="C174" s="89" t="s">
        <v>218</v>
      </c>
      <c r="D174" s="87" t="s">
        <v>34</v>
      </c>
      <c r="E174" s="84" t="s">
        <v>59</v>
      </c>
      <c r="F174" s="85">
        <v>40000</v>
      </c>
      <c r="G174" s="86" t="s">
        <v>35</v>
      </c>
      <c r="H174" s="87" t="s">
        <v>59</v>
      </c>
      <c r="I174" s="84" t="s">
        <v>59</v>
      </c>
      <c r="J174" s="84" t="s">
        <v>59</v>
      </c>
      <c r="K174" s="85" t="s">
        <v>59</v>
      </c>
      <c r="L174" s="88" t="s">
        <v>59</v>
      </c>
      <c r="M174" s="86" t="s">
        <v>59</v>
      </c>
      <c r="N174" s="87" t="s">
        <v>59</v>
      </c>
      <c r="O174" s="84" t="s">
        <v>59</v>
      </c>
      <c r="P174" s="84" t="s">
        <v>59</v>
      </c>
      <c r="Q174" s="86" t="s">
        <v>59</v>
      </c>
      <c r="AE174" s="130"/>
    </row>
    <row r="175" spans="1:31" s="123" customFormat="1" ht="59.25" customHeight="1">
      <c r="A175" s="109"/>
      <c r="B175" s="104"/>
      <c r="C175" s="89"/>
      <c r="D175" s="87" t="s">
        <v>389</v>
      </c>
      <c r="E175" s="84" t="s">
        <v>59</v>
      </c>
      <c r="F175" s="85">
        <v>89000</v>
      </c>
      <c r="G175" s="86" t="s">
        <v>35</v>
      </c>
      <c r="H175" s="87" t="s">
        <v>59</v>
      </c>
      <c r="I175" s="84" t="s">
        <v>59</v>
      </c>
      <c r="J175" s="84" t="s">
        <v>59</v>
      </c>
      <c r="K175" s="85" t="s">
        <v>59</v>
      </c>
      <c r="L175" s="88" t="s">
        <v>59</v>
      </c>
      <c r="M175" s="86" t="s">
        <v>59</v>
      </c>
      <c r="N175" s="87" t="s">
        <v>59</v>
      </c>
      <c r="O175" s="84" t="s">
        <v>59</v>
      </c>
      <c r="P175" s="84" t="s">
        <v>59</v>
      </c>
      <c r="Q175" s="86" t="s">
        <v>59</v>
      </c>
      <c r="AE175" s="130"/>
    </row>
    <row r="176" spans="1:31" s="123" customFormat="1" ht="72.75" customHeight="1">
      <c r="A176" s="109"/>
      <c r="B176" s="87"/>
      <c r="C176" s="89" t="s">
        <v>219</v>
      </c>
      <c r="D176" s="87" t="s">
        <v>319</v>
      </c>
      <c r="E176" s="84" t="s">
        <v>59</v>
      </c>
      <c r="F176" s="85">
        <v>233.599</v>
      </c>
      <c r="G176" s="86" t="s">
        <v>320</v>
      </c>
      <c r="H176" s="87" t="s">
        <v>59</v>
      </c>
      <c r="I176" s="84" t="s">
        <v>59</v>
      </c>
      <c r="J176" s="84" t="s">
        <v>59</v>
      </c>
      <c r="K176" s="85" t="s">
        <v>59</v>
      </c>
      <c r="L176" s="88" t="s">
        <v>59</v>
      </c>
      <c r="M176" s="86" t="s">
        <v>59</v>
      </c>
      <c r="N176" s="87" t="s">
        <v>59</v>
      </c>
      <c r="O176" s="84" t="s">
        <v>59</v>
      </c>
      <c r="P176" s="84" t="s">
        <v>59</v>
      </c>
      <c r="Q176" s="86" t="s">
        <v>59</v>
      </c>
      <c r="AE176" s="130"/>
    </row>
    <row r="177" spans="1:31" s="123" customFormat="1" ht="38.25">
      <c r="A177" s="109"/>
      <c r="B177" s="87"/>
      <c r="C177" s="89" t="s">
        <v>220</v>
      </c>
      <c r="D177" s="87" t="s">
        <v>7</v>
      </c>
      <c r="E177" s="84">
        <v>908.281</v>
      </c>
      <c r="F177" s="85"/>
      <c r="G177" s="86" t="s">
        <v>534</v>
      </c>
      <c r="H177" s="87" t="s">
        <v>59</v>
      </c>
      <c r="I177" s="84" t="s">
        <v>59</v>
      </c>
      <c r="J177" s="84" t="s">
        <v>59</v>
      </c>
      <c r="K177" s="85" t="s">
        <v>59</v>
      </c>
      <c r="L177" s="88" t="s">
        <v>59</v>
      </c>
      <c r="M177" s="86" t="s">
        <v>59</v>
      </c>
      <c r="N177" s="87" t="s">
        <v>59</v>
      </c>
      <c r="O177" s="84" t="s">
        <v>59</v>
      </c>
      <c r="P177" s="84" t="s">
        <v>59</v>
      </c>
      <c r="Q177" s="86" t="s">
        <v>59</v>
      </c>
      <c r="AE177" s="130"/>
    </row>
    <row r="178" spans="1:31" s="123" customFormat="1" ht="73.5" customHeight="1">
      <c r="A178" s="109"/>
      <c r="B178" s="87"/>
      <c r="C178" s="89" t="s">
        <v>221</v>
      </c>
      <c r="D178" s="87" t="s">
        <v>501</v>
      </c>
      <c r="E178" s="84" t="s">
        <v>59</v>
      </c>
      <c r="F178" s="85">
        <v>3606.9</v>
      </c>
      <c r="G178" s="86" t="s">
        <v>59</v>
      </c>
      <c r="H178" s="87" t="s">
        <v>59</v>
      </c>
      <c r="I178" s="84" t="s">
        <v>59</v>
      </c>
      <c r="J178" s="84" t="s">
        <v>59</v>
      </c>
      <c r="K178" s="85" t="s">
        <v>59</v>
      </c>
      <c r="L178" s="88" t="s">
        <v>59</v>
      </c>
      <c r="M178" s="86" t="s">
        <v>59</v>
      </c>
      <c r="N178" s="87" t="s">
        <v>59</v>
      </c>
      <c r="O178" s="84" t="s">
        <v>59</v>
      </c>
      <c r="P178" s="84" t="s">
        <v>59</v>
      </c>
      <c r="Q178" s="86" t="s">
        <v>59</v>
      </c>
      <c r="AE178" s="130"/>
    </row>
    <row r="179" spans="1:31" s="123" customFormat="1" ht="73.5" customHeight="1">
      <c r="A179" s="109"/>
      <c r="B179" s="87"/>
      <c r="C179" s="89"/>
      <c r="D179" s="87" t="s">
        <v>455</v>
      </c>
      <c r="E179" s="84" t="s">
        <v>59</v>
      </c>
      <c r="F179" s="85">
        <v>27999.04</v>
      </c>
      <c r="G179" s="86" t="s">
        <v>59</v>
      </c>
      <c r="H179" s="87" t="s">
        <v>59</v>
      </c>
      <c r="I179" s="84" t="s">
        <v>59</v>
      </c>
      <c r="J179" s="84" t="s">
        <v>59</v>
      </c>
      <c r="K179" s="85" t="s">
        <v>59</v>
      </c>
      <c r="L179" s="88" t="s">
        <v>59</v>
      </c>
      <c r="M179" s="86" t="s">
        <v>59</v>
      </c>
      <c r="N179" s="87" t="s">
        <v>59</v>
      </c>
      <c r="O179" s="84" t="s">
        <v>59</v>
      </c>
      <c r="P179" s="84" t="s">
        <v>59</v>
      </c>
      <c r="Q179" s="86" t="s">
        <v>59</v>
      </c>
      <c r="AE179" s="130"/>
    </row>
    <row r="180" spans="1:31" s="123" customFormat="1" ht="73.5" customHeight="1">
      <c r="A180" s="109"/>
      <c r="B180" s="87"/>
      <c r="C180" s="89" t="s">
        <v>222</v>
      </c>
      <c r="D180" s="87" t="s">
        <v>496</v>
      </c>
      <c r="E180" s="84" t="s">
        <v>59</v>
      </c>
      <c r="F180" s="85">
        <v>93672</v>
      </c>
      <c r="G180" s="86" t="s">
        <v>59</v>
      </c>
      <c r="H180" s="87" t="s">
        <v>59</v>
      </c>
      <c r="I180" s="84" t="s">
        <v>59</v>
      </c>
      <c r="J180" s="84" t="s">
        <v>59</v>
      </c>
      <c r="K180" s="85" t="s">
        <v>59</v>
      </c>
      <c r="L180" s="88" t="s">
        <v>59</v>
      </c>
      <c r="M180" s="86" t="s">
        <v>59</v>
      </c>
      <c r="N180" s="87" t="s">
        <v>59</v>
      </c>
      <c r="O180" s="84" t="s">
        <v>59</v>
      </c>
      <c r="P180" s="84" t="s">
        <v>59</v>
      </c>
      <c r="Q180" s="86" t="s">
        <v>59</v>
      </c>
      <c r="AE180" s="130"/>
    </row>
    <row r="181" spans="1:31" s="123" customFormat="1" ht="66.75" customHeight="1">
      <c r="A181" s="109"/>
      <c r="B181" s="87"/>
      <c r="C181" s="89"/>
      <c r="D181" s="87" t="s">
        <v>501</v>
      </c>
      <c r="E181" s="84" t="s">
        <v>59</v>
      </c>
      <c r="F181" s="85">
        <v>13490</v>
      </c>
      <c r="G181" s="86" t="s">
        <v>59</v>
      </c>
      <c r="H181" s="87" t="s">
        <v>59</v>
      </c>
      <c r="I181" s="84" t="s">
        <v>59</v>
      </c>
      <c r="J181" s="84" t="s">
        <v>59</v>
      </c>
      <c r="K181" s="85" t="s">
        <v>59</v>
      </c>
      <c r="L181" s="88" t="s">
        <v>59</v>
      </c>
      <c r="M181" s="86" t="s">
        <v>59</v>
      </c>
      <c r="N181" s="87" t="s">
        <v>59</v>
      </c>
      <c r="O181" s="84" t="s">
        <v>59</v>
      </c>
      <c r="P181" s="84" t="s">
        <v>59</v>
      </c>
      <c r="Q181" s="86" t="s">
        <v>59</v>
      </c>
      <c r="AE181" s="130"/>
    </row>
    <row r="182" spans="1:31" s="123" customFormat="1" ht="38.25">
      <c r="A182" s="109"/>
      <c r="B182" s="87"/>
      <c r="C182" s="89" t="s">
        <v>223</v>
      </c>
      <c r="D182" s="107" t="s">
        <v>389</v>
      </c>
      <c r="E182" s="84" t="s">
        <v>59</v>
      </c>
      <c r="F182" s="85">
        <v>93000</v>
      </c>
      <c r="G182" s="86" t="s">
        <v>563</v>
      </c>
      <c r="H182" s="87" t="s">
        <v>59</v>
      </c>
      <c r="I182" s="84" t="s">
        <v>59</v>
      </c>
      <c r="J182" s="84" t="s">
        <v>59</v>
      </c>
      <c r="K182" s="85" t="s">
        <v>59</v>
      </c>
      <c r="L182" s="88" t="s">
        <v>59</v>
      </c>
      <c r="M182" s="86" t="s">
        <v>59</v>
      </c>
      <c r="N182" s="87" t="s">
        <v>59</v>
      </c>
      <c r="O182" s="84" t="s">
        <v>59</v>
      </c>
      <c r="P182" s="84" t="s">
        <v>59</v>
      </c>
      <c r="Q182" s="86" t="s">
        <v>59</v>
      </c>
      <c r="AE182" s="130"/>
    </row>
    <row r="183" spans="1:31" s="123" customFormat="1" ht="25.5">
      <c r="A183" s="109"/>
      <c r="B183" s="87"/>
      <c r="C183" s="89"/>
      <c r="D183" s="107" t="s">
        <v>408</v>
      </c>
      <c r="E183" s="84">
        <v>12</v>
      </c>
      <c r="F183" s="85" t="s">
        <v>59</v>
      </c>
      <c r="G183" s="86" t="s">
        <v>573</v>
      </c>
      <c r="H183" s="87" t="s">
        <v>59</v>
      </c>
      <c r="I183" s="84" t="s">
        <v>59</v>
      </c>
      <c r="J183" s="84" t="s">
        <v>59</v>
      </c>
      <c r="K183" s="85" t="s">
        <v>59</v>
      </c>
      <c r="L183" s="88" t="s">
        <v>59</v>
      </c>
      <c r="M183" s="86" t="s">
        <v>59</v>
      </c>
      <c r="N183" s="87" t="s">
        <v>59</v>
      </c>
      <c r="O183" s="84" t="s">
        <v>59</v>
      </c>
      <c r="P183" s="84" t="s">
        <v>59</v>
      </c>
      <c r="Q183" s="86" t="s">
        <v>59</v>
      </c>
      <c r="AE183" s="130"/>
    </row>
    <row r="184" spans="1:31" s="123" customFormat="1" ht="55.5" customHeight="1">
      <c r="A184" s="109"/>
      <c r="B184" s="87"/>
      <c r="C184" s="89" t="s">
        <v>224</v>
      </c>
      <c r="D184" s="87" t="s">
        <v>389</v>
      </c>
      <c r="E184" s="84" t="s">
        <v>59</v>
      </c>
      <c r="F184" s="85">
        <f>8350+16100+16700+46000+16677+8330</f>
        <v>112157</v>
      </c>
      <c r="G184" s="86" t="s">
        <v>59</v>
      </c>
      <c r="H184" s="87" t="s">
        <v>59</v>
      </c>
      <c r="I184" s="84" t="s">
        <v>59</v>
      </c>
      <c r="J184" s="84" t="s">
        <v>59</v>
      </c>
      <c r="K184" s="85" t="s">
        <v>59</v>
      </c>
      <c r="L184" s="88" t="s">
        <v>59</v>
      </c>
      <c r="M184" s="86" t="s">
        <v>59</v>
      </c>
      <c r="N184" s="87" t="s">
        <v>59</v>
      </c>
      <c r="O184" s="84" t="s">
        <v>59</v>
      </c>
      <c r="P184" s="84" t="s">
        <v>59</v>
      </c>
      <c r="Q184" s="86" t="s">
        <v>59</v>
      </c>
      <c r="AE184" s="130"/>
    </row>
    <row r="185" spans="1:31" s="123" customFormat="1" ht="12.75">
      <c r="A185" s="109"/>
      <c r="B185" s="87"/>
      <c r="C185" s="89" t="s">
        <v>225</v>
      </c>
      <c r="D185" s="107"/>
      <c r="E185" s="84"/>
      <c r="F185" s="85"/>
      <c r="G185" s="86"/>
      <c r="H185" s="87"/>
      <c r="I185" s="84"/>
      <c r="J185" s="84"/>
      <c r="K185" s="85"/>
      <c r="L185" s="88"/>
      <c r="M185" s="86"/>
      <c r="N185" s="87"/>
      <c r="O185" s="84"/>
      <c r="P185" s="84"/>
      <c r="Q185" s="86"/>
      <c r="AE185" s="130"/>
    </row>
    <row r="186" spans="1:31" s="123" customFormat="1" ht="63.75" customHeight="1">
      <c r="A186" s="109"/>
      <c r="B186" s="87"/>
      <c r="C186" s="89" t="s">
        <v>226</v>
      </c>
      <c r="D186" s="107" t="s">
        <v>501</v>
      </c>
      <c r="E186" s="84" t="s">
        <v>59</v>
      </c>
      <c r="F186" s="85">
        <v>29827</v>
      </c>
      <c r="G186" s="86" t="s">
        <v>59</v>
      </c>
      <c r="H186" s="87" t="s">
        <v>59</v>
      </c>
      <c r="I186" s="84" t="s">
        <v>59</v>
      </c>
      <c r="J186" s="84" t="s">
        <v>59</v>
      </c>
      <c r="K186" s="85" t="s">
        <v>59</v>
      </c>
      <c r="L186" s="88" t="s">
        <v>59</v>
      </c>
      <c r="M186" s="86" t="s">
        <v>59</v>
      </c>
      <c r="N186" s="87" t="s">
        <v>59</v>
      </c>
      <c r="O186" s="84" t="s">
        <v>59</v>
      </c>
      <c r="P186" s="84" t="s">
        <v>59</v>
      </c>
      <c r="Q186" s="86" t="s">
        <v>59</v>
      </c>
      <c r="AE186" s="130"/>
    </row>
    <row r="187" spans="1:31" s="123" customFormat="1" ht="12.75">
      <c r="A187" s="109"/>
      <c r="B187" s="87"/>
      <c r="C187" s="89" t="s">
        <v>227</v>
      </c>
      <c r="D187" s="107"/>
      <c r="E187" s="84"/>
      <c r="F187" s="85"/>
      <c r="G187" s="86"/>
      <c r="H187" s="87"/>
      <c r="I187" s="84"/>
      <c r="J187" s="84"/>
      <c r="K187" s="85"/>
      <c r="L187" s="88"/>
      <c r="M187" s="86"/>
      <c r="N187" s="87"/>
      <c r="O187" s="84"/>
      <c r="P187" s="84"/>
      <c r="Q187" s="86"/>
      <c r="AE187" s="130"/>
    </row>
    <row r="188" spans="1:31" s="123" customFormat="1" ht="63.75" customHeight="1">
      <c r="A188" s="109"/>
      <c r="B188" s="87"/>
      <c r="C188" s="89" t="s">
        <v>228</v>
      </c>
      <c r="D188" s="107" t="s">
        <v>389</v>
      </c>
      <c r="E188" s="84" t="s">
        <v>59</v>
      </c>
      <c r="F188" s="85">
        <v>95293</v>
      </c>
      <c r="G188" s="86" t="s">
        <v>342</v>
      </c>
      <c r="H188" s="87" t="s">
        <v>59</v>
      </c>
      <c r="I188" s="84" t="s">
        <v>59</v>
      </c>
      <c r="J188" s="84" t="s">
        <v>59</v>
      </c>
      <c r="K188" s="85" t="s">
        <v>59</v>
      </c>
      <c r="L188" s="88" t="s">
        <v>59</v>
      </c>
      <c r="M188" s="86" t="s">
        <v>59</v>
      </c>
      <c r="N188" s="87" t="s">
        <v>59</v>
      </c>
      <c r="O188" s="84" t="s">
        <v>59</v>
      </c>
      <c r="P188" s="84" t="s">
        <v>59</v>
      </c>
      <c r="Q188" s="86" t="s">
        <v>59</v>
      </c>
      <c r="AE188" s="130"/>
    </row>
    <row r="189" spans="1:31" s="123" customFormat="1" ht="63.75" customHeight="1">
      <c r="A189" s="109"/>
      <c r="B189" s="87"/>
      <c r="C189" s="89" t="s">
        <v>229</v>
      </c>
      <c r="D189" s="107" t="s">
        <v>389</v>
      </c>
      <c r="E189" s="84" t="s">
        <v>59</v>
      </c>
      <c r="F189" s="85">
        <v>56600</v>
      </c>
      <c r="G189" s="86" t="s">
        <v>59</v>
      </c>
      <c r="H189" s="87" t="s">
        <v>59</v>
      </c>
      <c r="I189" s="84" t="s">
        <v>59</v>
      </c>
      <c r="J189" s="84" t="s">
        <v>59</v>
      </c>
      <c r="K189" s="85" t="s">
        <v>59</v>
      </c>
      <c r="L189" s="88" t="s">
        <v>59</v>
      </c>
      <c r="M189" s="86" t="s">
        <v>59</v>
      </c>
      <c r="N189" s="87" t="s">
        <v>59</v>
      </c>
      <c r="O189" s="84" t="s">
        <v>59</v>
      </c>
      <c r="P189" s="84" t="s">
        <v>59</v>
      </c>
      <c r="Q189" s="86" t="s">
        <v>59</v>
      </c>
      <c r="AE189" s="130"/>
    </row>
    <row r="190" spans="1:31" s="123" customFormat="1" ht="25.5">
      <c r="A190" s="109"/>
      <c r="B190" s="87"/>
      <c r="C190" s="89" t="s">
        <v>230</v>
      </c>
      <c r="D190" s="107" t="s">
        <v>398</v>
      </c>
      <c r="E190" s="84" t="s">
        <v>59</v>
      </c>
      <c r="F190" s="85">
        <v>9000</v>
      </c>
      <c r="G190" s="86" t="s">
        <v>101</v>
      </c>
      <c r="H190" s="87" t="s">
        <v>59</v>
      </c>
      <c r="I190" s="84" t="s">
        <v>59</v>
      </c>
      <c r="J190" s="84" t="s">
        <v>59</v>
      </c>
      <c r="K190" s="85" t="s">
        <v>59</v>
      </c>
      <c r="L190" s="88" t="s">
        <v>59</v>
      </c>
      <c r="M190" s="86" t="s">
        <v>59</v>
      </c>
      <c r="N190" s="87" t="s">
        <v>59</v>
      </c>
      <c r="O190" s="84" t="s">
        <v>59</v>
      </c>
      <c r="P190" s="84" t="s">
        <v>59</v>
      </c>
      <c r="Q190" s="86" t="s">
        <v>59</v>
      </c>
      <c r="AE190" s="130"/>
    </row>
    <row r="191" spans="1:31" s="123" customFormat="1" ht="80.25" customHeight="1">
      <c r="A191" s="109"/>
      <c r="B191" s="87"/>
      <c r="C191" s="89" t="s">
        <v>231</v>
      </c>
      <c r="D191" s="87" t="s">
        <v>7</v>
      </c>
      <c r="E191" s="84" t="s">
        <v>59</v>
      </c>
      <c r="F191" s="85">
        <f>3530+5020+8617+4530+3665+4515+4930+470</f>
        <v>35277</v>
      </c>
      <c r="G191" s="86" t="s">
        <v>26</v>
      </c>
      <c r="H191" s="87" t="s">
        <v>59</v>
      </c>
      <c r="I191" s="84" t="s">
        <v>59</v>
      </c>
      <c r="J191" s="84" t="s">
        <v>59</v>
      </c>
      <c r="K191" s="85" t="s">
        <v>59</v>
      </c>
      <c r="L191" s="88" t="s">
        <v>59</v>
      </c>
      <c r="M191" s="86" t="s">
        <v>59</v>
      </c>
      <c r="N191" s="87" t="s">
        <v>59</v>
      </c>
      <c r="O191" s="84" t="s">
        <v>59</v>
      </c>
      <c r="P191" s="84" t="s">
        <v>59</v>
      </c>
      <c r="Q191" s="86" t="s">
        <v>59</v>
      </c>
      <c r="AE191" s="130"/>
    </row>
    <row r="192" spans="1:31" ht="12.75">
      <c r="A192" s="7"/>
      <c r="B192" s="10"/>
      <c r="C192" s="82" t="s">
        <v>62</v>
      </c>
      <c r="D192" s="77"/>
      <c r="E192" s="74">
        <f>SUM(E172:E191)</f>
        <v>920.281</v>
      </c>
      <c r="F192" s="78">
        <f>SUM(F172:F191)</f>
        <v>699155.539</v>
      </c>
      <c r="G192" s="83"/>
      <c r="H192" s="77"/>
      <c r="I192" s="74">
        <f>SUM(I172:I191)</f>
        <v>0</v>
      </c>
      <c r="J192" s="74">
        <f>SUM(J172:J191)</f>
        <v>0</v>
      </c>
      <c r="K192" s="78">
        <f>SUM(K172:K191)</f>
        <v>0</v>
      </c>
      <c r="L192" s="79"/>
      <c r="M192" s="83"/>
      <c r="N192" s="80"/>
      <c r="O192" s="74">
        <f>SUM(O172:O191)</f>
        <v>0</v>
      </c>
      <c r="P192" s="78">
        <f>SUM(P172:P191)</f>
        <v>0</v>
      </c>
      <c r="Q192" s="76"/>
      <c r="AE192" s="131"/>
    </row>
    <row r="193" spans="1:31" s="123" customFormat="1" ht="25.5">
      <c r="A193" s="109" t="s">
        <v>232</v>
      </c>
      <c r="B193" s="104" t="s">
        <v>233</v>
      </c>
      <c r="C193" s="89" t="s">
        <v>234</v>
      </c>
      <c r="D193" s="87" t="s">
        <v>497</v>
      </c>
      <c r="E193" s="84" t="s">
        <v>59</v>
      </c>
      <c r="F193" s="103">
        <v>32499.3</v>
      </c>
      <c r="G193" s="86" t="s">
        <v>59</v>
      </c>
      <c r="H193" s="87" t="s">
        <v>499</v>
      </c>
      <c r="I193" s="84">
        <f>0.28+0.18+0.38+0.47</f>
        <v>1.31</v>
      </c>
      <c r="J193" s="84" t="s">
        <v>59</v>
      </c>
      <c r="K193" s="85">
        <v>4</v>
      </c>
      <c r="L193" s="88" t="s">
        <v>500</v>
      </c>
      <c r="M193" s="86" t="s">
        <v>59</v>
      </c>
      <c r="N193" s="87" t="s">
        <v>59</v>
      </c>
      <c r="O193" s="84" t="s">
        <v>59</v>
      </c>
      <c r="P193" s="84" t="s">
        <v>59</v>
      </c>
      <c r="Q193" s="86" t="s">
        <v>59</v>
      </c>
      <c r="AE193" s="130"/>
    </row>
    <row r="194" spans="1:31" s="123" customFormat="1" ht="12.75">
      <c r="A194" s="109"/>
      <c r="B194" s="104"/>
      <c r="C194" s="89"/>
      <c r="D194" s="87"/>
      <c r="E194" s="84"/>
      <c r="F194" s="103"/>
      <c r="G194" s="86"/>
      <c r="H194" s="87"/>
      <c r="I194" s="84"/>
      <c r="J194" s="84"/>
      <c r="K194" s="85"/>
      <c r="L194" s="88"/>
      <c r="M194" s="86"/>
      <c r="N194" s="87"/>
      <c r="O194" s="84"/>
      <c r="P194" s="84"/>
      <c r="Q194" s="86"/>
      <c r="AE194" s="130"/>
    </row>
    <row r="195" spans="1:31" s="123" customFormat="1" ht="41.25" customHeight="1">
      <c r="A195" s="109"/>
      <c r="B195" s="87"/>
      <c r="C195" s="89" t="s">
        <v>484</v>
      </c>
      <c r="D195" s="87" t="s">
        <v>520</v>
      </c>
      <c r="E195" s="84" t="s">
        <v>59</v>
      </c>
      <c r="F195" s="85">
        <v>38000</v>
      </c>
      <c r="G195" s="86" t="s">
        <v>26</v>
      </c>
      <c r="H195" s="87" t="s">
        <v>59</v>
      </c>
      <c r="I195" s="84" t="s">
        <v>59</v>
      </c>
      <c r="J195" s="84" t="s">
        <v>59</v>
      </c>
      <c r="K195" s="85" t="s">
        <v>59</v>
      </c>
      <c r="L195" s="88" t="s">
        <v>59</v>
      </c>
      <c r="M195" s="86" t="s">
        <v>59</v>
      </c>
      <c r="N195" s="87" t="s">
        <v>59</v>
      </c>
      <c r="O195" s="84" t="s">
        <v>59</v>
      </c>
      <c r="P195" s="84" t="s">
        <v>59</v>
      </c>
      <c r="Q195" s="86" t="s">
        <v>59</v>
      </c>
      <c r="AE195" s="130"/>
    </row>
    <row r="196" spans="1:31" s="123" customFormat="1" ht="60" customHeight="1">
      <c r="A196" s="109"/>
      <c r="B196" s="87"/>
      <c r="C196" s="89" t="s">
        <v>235</v>
      </c>
      <c r="D196" s="87"/>
      <c r="E196" s="84"/>
      <c r="F196" s="85"/>
      <c r="G196" s="86"/>
      <c r="H196" s="87"/>
      <c r="I196" s="84"/>
      <c r="J196" s="84"/>
      <c r="K196" s="85"/>
      <c r="L196" s="88"/>
      <c r="M196" s="86"/>
      <c r="N196" s="87"/>
      <c r="O196" s="84"/>
      <c r="P196" s="84"/>
      <c r="Q196" s="86"/>
      <c r="AE196" s="130"/>
    </row>
    <row r="197" spans="1:31" s="123" customFormat="1" ht="56.25" customHeight="1">
      <c r="A197" s="109"/>
      <c r="B197" s="87"/>
      <c r="C197" s="89" t="s">
        <v>236</v>
      </c>
      <c r="D197" s="87" t="s">
        <v>389</v>
      </c>
      <c r="E197" s="84" t="s">
        <v>59</v>
      </c>
      <c r="F197" s="85">
        <v>33422</v>
      </c>
      <c r="G197" s="86" t="s">
        <v>357</v>
      </c>
      <c r="H197" s="87" t="s">
        <v>59</v>
      </c>
      <c r="I197" s="84" t="s">
        <v>59</v>
      </c>
      <c r="J197" s="84" t="s">
        <v>59</v>
      </c>
      <c r="K197" s="85" t="s">
        <v>59</v>
      </c>
      <c r="L197" s="88" t="s">
        <v>59</v>
      </c>
      <c r="M197" s="86" t="s">
        <v>59</v>
      </c>
      <c r="N197" s="87" t="s">
        <v>59</v>
      </c>
      <c r="O197" s="84" t="s">
        <v>59</v>
      </c>
      <c r="P197" s="84" t="s">
        <v>59</v>
      </c>
      <c r="Q197" s="86" t="s">
        <v>59</v>
      </c>
      <c r="AE197" s="130"/>
    </row>
    <row r="198" spans="1:31" s="123" customFormat="1" ht="59.25" customHeight="1">
      <c r="A198" s="109"/>
      <c r="B198" s="87"/>
      <c r="C198" s="89"/>
      <c r="D198" s="87" t="s">
        <v>554</v>
      </c>
      <c r="E198" s="84" t="s">
        <v>59</v>
      </c>
      <c r="F198" s="85"/>
      <c r="G198" s="86" t="s">
        <v>357</v>
      </c>
      <c r="H198" s="87" t="s">
        <v>59</v>
      </c>
      <c r="I198" s="84" t="s">
        <v>59</v>
      </c>
      <c r="J198" s="84" t="s">
        <v>59</v>
      </c>
      <c r="K198" s="85" t="s">
        <v>59</v>
      </c>
      <c r="L198" s="88" t="s">
        <v>59</v>
      </c>
      <c r="M198" s="86" t="s">
        <v>59</v>
      </c>
      <c r="N198" s="87" t="s">
        <v>59</v>
      </c>
      <c r="O198" s="84" t="s">
        <v>59</v>
      </c>
      <c r="P198" s="84" t="s">
        <v>59</v>
      </c>
      <c r="Q198" s="86" t="s">
        <v>59</v>
      </c>
      <c r="AE198" s="130"/>
    </row>
    <row r="199" spans="1:31" s="123" customFormat="1" ht="45" customHeight="1">
      <c r="A199" s="109"/>
      <c r="B199" s="87"/>
      <c r="C199" s="89"/>
      <c r="D199" s="87" t="s">
        <v>356</v>
      </c>
      <c r="E199" s="84" t="s">
        <v>59</v>
      </c>
      <c r="F199" s="85"/>
      <c r="G199" s="86" t="s">
        <v>357</v>
      </c>
      <c r="H199" s="87" t="s">
        <v>59</v>
      </c>
      <c r="I199" s="84" t="s">
        <v>59</v>
      </c>
      <c r="J199" s="84" t="s">
        <v>59</v>
      </c>
      <c r="K199" s="85" t="s">
        <v>59</v>
      </c>
      <c r="L199" s="88" t="s">
        <v>59</v>
      </c>
      <c r="M199" s="86" t="s">
        <v>59</v>
      </c>
      <c r="N199" s="87" t="s">
        <v>59</v>
      </c>
      <c r="O199" s="84" t="s">
        <v>59</v>
      </c>
      <c r="P199" s="84" t="s">
        <v>59</v>
      </c>
      <c r="Q199" s="86" t="s">
        <v>59</v>
      </c>
      <c r="AE199" s="130"/>
    </row>
    <row r="200" spans="1:31" s="123" customFormat="1" ht="57" customHeight="1">
      <c r="A200" s="109"/>
      <c r="B200" s="87"/>
      <c r="C200" s="89" t="s">
        <v>237</v>
      </c>
      <c r="D200" s="87" t="s">
        <v>389</v>
      </c>
      <c r="E200" s="84" t="s">
        <v>59</v>
      </c>
      <c r="F200" s="85">
        <v>1065</v>
      </c>
      <c r="G200" s="86" t="s">
        <v>308</v>
      </c>
      <c r="H200" s="87" t="s">
        <v>59</v>
      </c>
      <c r="I200" s="84" t="s">
        <v>59</v>
      </c>
      <c r="J200" s="84" t="s">
        <v>59</v>
      </c>
      <c r="K200" s="85" t="s">
        <v>59</v>
      </c>
      <c r="L200" s="88" t="s">
        <v>59</v>
      </c>
      <c r="M200" s="86" t="s">
        <v>59</v>
      </c>
      <c r="N200" s="87" t="s">
        <v>59</v>
      </c>
      <c r="O200" s="84" t="s">
        <v>59</v>
      </c>
      <c r="P200" s="84" t="s">
        <v>59</v>
      </c>
      <c r="Q200" s="86"/>
      <c r="AE200" s="130"/>
    </row>
    <row r="201" spans="1:31" s="123" customFormat="1" ht="12.75">
      <c r="A201" s="109"/>
      <c r="B201" s="87"/>
      <c r="C201" s="89" t="s">
        <v>238</v>
      </c>
      <c r="D201" s="87"/>
      <c r="E201" s="84"/>
      <c r="F201" s="85"/>
      <c r="G201" s="86"/>
      <c r="H201" s="87"/>
      <c r="I201" s="84" t="s">
        <v>59</v>
      </c>
      <c r="J201" s="84"/>
      <c r="K201" s="85"/>
      <c r="L201" s="88"/>
      <c r="M201" s="86"/>
      <c r="N201" s="87"/>
      <c r="O201" s="84"/>
      <c r="P201" s="84"/>
      <c r="Q201" s="86"/>
      <c r="AE201" s="130"/>
    </row>
    <row r="202" spans="1:31" s="123" customFormat="1" ht="38.25">
      <c r="A202" s="109"/>
      <c r="B202" s="87"/>
      <c r="C202" s="89" t="s">
        <v>239</v>
      </c>
      <c r="D202" s="107" t="s">
        <v>7</v>
      </c>
      <c r="E202" s="84" t="s">
        <v>59</v>
      </c>
      <c r="F202" s="85">
        <v>740</v>
      </c>
      <c r="G202" s="86" t="s">
        <v>453</v>
      </c>
      <c r="H202" s="87" t="s">
        <v>59</v>
      </c>
      <c r="I202" s="84" t="s">
        <v>59</v>
      </c>
      <c r="J202" s="84" t="s">
        <v>59</v>
      </c>
      <c r="K202" s="85" t="s">
        <v>59</v>
      </c>
      <c r="L202" s="88" t="s">
        <v>59</v>
      </c>
      <c r="M202" s="86" t="s">
        <v>59</v>
      </c>
      <c r="N202" s="87" t="s">
        <v>59</v>
      </c>
      <c r="O202" s="84" t="s">
        <v>59</v>
      </c>
      <c r="P202" s="84" t="s">
        <v>59</v>
      </c>
      <c r="Q202" s="86" t="s">
        <v>59</v>
      </c>
      <c r="AE202" s="130"/>
    </row>
    <row r="203" spans="1:31" s="123" customFormat="1" ht="38.25">
      <c r="A203" s="109"/>
      <c r="B203" s="87"/>
      <c r="C203" s="89" t="s">
        <v>240</v>
      </c>
      <c r="D203" s="87" t="s">
        <v>523</v>
      </c>
      <c r="E203" s="84" t="s">
        <v>59</v>
      </c>
      <c r="F203" s="85">
        <v>99491</v>
      </c>
      <c r="G203" s="86" t="s">
        <v>20</v>
      </c>
      <c r="H203" s="87" t="s">
        <v>59</v>
      </c>
      <c r="I203" s="84" t="s">
        <v>59</v>
      </c>
      <c r="J203" s="84" t="s">
        <v>59</v>
      </c>
      <c r="K203" s="85" t="s">
        <v>59</v>
      </c>
      <c r="L203" s="88" t="s">
        <v>59</v>
      </c>
      <c r="M203" s="86" t="s">
        <v>59</v>
      </c>
      <c r="N203" s="87" t="s">
        <v>59</v>
      </c>
      <c r="O203" s="84" t="s">
        <v>59</v>
      </c>
      <c r="P203" s="84" t="s">
        <v>59</v>
      </c>
      <c r="Q203" s="86" t="s">
        <v>59</v>
      </c>
      <c r="AE203" s="130"/>
    </row>
    <row r="204" spans="1:31" ht="12.75">
      <c r="A204" s="7"/>
      <c r="B204" s="10"/>
      <c r="C204" s="82" t="s">
        <v>62</v>
      </c>
      <c r="D204" s="77"/>
      <c r="E204" s="74">
        <f>SUM(E193:E203)</f>
        <v>0</v>
      </c>
      <c r="F204" s="90">
        <f>SUM(F193:F203)</f>
        <v>205217.3</v>
      </c>
      <c r="G204" s="83"/>
      <c r="H204" s="77"/>
      <c r="I204" s="74">
        <f>SUM(I193:I203)</f>
        <v>1.31</v>
      </c>
      <c r="J204" s="74">
        <f>SUM(J193:J203)</f>
        <v>0</v>
      </c>
      <c r="K204" s="78">
        <f>SUM(K193:K203)</f>
        <v>4</v>
      </c>
      <c r="L204" s="79"/>
      <c r="M204" s="83"/>
      <c r="N204" s="80"/>
      <c r="O204" s="74">
        <f>SUM(O193:O203)</f>
        <v>0</v>
      </c>
      <c r="P204" s="78">
        <f>SUM(P193:P203)</f>
        <v>0</v>
      </c>
      <c r="Q204" s="76"/>
      <c r="AE204" s="131"/>
    </row>
    <row r="205" spans="1:31" s="123" customFormat="1" ht="38.25">
      <c r="A205" s="109" t="s">
        <v>241</v>
      </c>
      <c r="B205" s="104" t="s">
        <v>242</v>
      </c>
      <c r="C205" s="89" t="s">
        <v>243</v>
      </c>
      <c r="D205" s="107" t="s">
        <v>7</v>
      </c>
      <c r="E205" s="84" t="s">
        <v>59</v>
      </c>
      <c r="F205" s="85">
        <v>53414</v>
      </c>
      <c r="G205" s="86" t="s">
        <v>6</v>
      </c>
      <c r="H205" s="87" t="s">
        <v>59</v>
      </c>
      <c r="I205" s="84" t="s">
        <v>59</v>
      </c>
      <c r="J205" s="84" t="s">
        <v>59</v>
      </c>
      <c r="K205" s="85" t="s">
        <v>59</v>
      </c>
      <c r="L205" s="88" t="s">
        <v>59</v>
      </c>
      <c r="M205" s="86" t="s">
        <v>59</v>
      </c>
      <c r="N205" s="87" t="s">
        <v>59</v>
      </c>
      <c r="O205" s="84" t="s">
        <v>59</v>
      </c>
      <c r="P205" s="84" t="s">
        <v>59</v>
      </c>
      <c r="Q205" s="86" t="s">
        <v>59</v>
      </c>
      <c r="AE205" s="130"/>
    </row>
    <row r="206" spans="1:31" s="123" customFormat="1" ht="60.75" customHeight="1">
      <c r="A206" s="109"/>
      <c r="B206" s="87"/>
      <c r="C206" s="89" t="s">
        <v>244</v>
      </c>
      <c r="D206" s="107" t="s">
        <v>389</v>
      </c>
      <c r="E206" s="84" t="s">
        <v>59</v>
      </c>
      <c r="F206" s="85">
        <v>320</v>
      </c>
      <c r="G206" s="86" t="s">
        <v>401</v>
      </c>
      <c r="H206" s="87" t="s">
        <v>59</v>
      </c>
      <c r="I206" s="84" t="s">
        <v>59</v>
      </c>
      <c r="J206" s="84" t="s">
        <v>59</v>
      </c>
      <c r="K206" s="85" t="s">
        <v>59</v>
      </c>
      <c r="L206" s="88" t="s">
        <v>59</v>
      </c>
      <c r="M206" s="86" t="s">
        <v>59</v>
      </c>
      <c r="N206" s="87" t="s">
        <v>59</v>
      </c>
      <c r="O206" s="84" t="s">
        <v>59</v>
      </c>
      <c r="P206" s="84" t="s">
        <v>59</v>
      </c>
      <c r="Q206" s="86" t="s">
        <v>59</v>
      </c>
      <c r="AE206" s="130"/>
    </row>
    <row r="207" spans="1:31" s="123" customFormat="1" ht="45" customHeight="1">
      <c r="A207" s="109"/>
      <c r="B207" s="87"/>
      <c r="C207" s="89" t="s">
        <v>245</v>
      </c>
      <c r="D207" s="87" t="s">
        <v>497</v>
      </c>
      <c r="E207" s="84" t="s">
        <v>59</v>
      </c>
      <c r="F207" s="85">
        <v>4800</v>
      </c>
      <c r="G207" s="86" t="s">
        <v>59</v>
      </c>
      <c r="H207" s="87" t="s">
        <v>59</v>
      </c>
      <c r="I207" s="84" t="s">
        <v>59</v>
      </c>
      <c r="J207" s="84" t="s">
        <v>59</v>
      </c>
      <c r="K207" s="85" t="s">
        <v>59</v>
      </c>
      <c r="L207" s="88" t="s">
        <v>59</v>
      </c>
      <c r="M207" s="86" t="s">
        <v>59</v>
      </c>
      <c r="N207" s="87" t="s">
        <v>59</v>
      </c>
      <c r="O207" s="84" t="s">
        <v>59</v>
      </c>
      <c r="P207" s="84" t="s">
        <v>59</v>
      </c>
      <c r="Q207" s="86" t="s">
        <v>59</v>
      </c>
      <c r="AE207" s="130"/>
    </row>
    <row r="208" spans="1:31" s="123" customFormat="1" ht="51" customHeight="1">
      <c r="A208" s="109"/>
      <c r="B208" s="87"/>
      <c r="C208" s="89"/>
      <c r="D208" s="87" t="s">
        <v>504</v>
      </c>
      <c r="E208" s="84" t="s">
        <v>59</v>
      </c>
      <c r="F208" s="85">
        <v>84500</v>
      </c>
      <c r="G208" s="86" t="s">
        <v>59</v>
      </c>
      <c r="H208" s="87" t="s">
        <v>59</v>
      </c>
      <c r="I208" s="84" t="s">
        <v>59</v>
      </c>
      <c r="J208" s="84" t="s">
        <v>59</v>
      </c>
      <c r="K208" s="85" t="s">
        <v>59</v>
      </c>
      <c r="L208" s="88" t="s">
        <v>59</v>
      </c>
      <c r="M208" s="86" t="s">
        <v>59</v>
      </c>
      <c r="N208" s="87" t="s">
        <v>59</v>
      </c>
      <c r="O208" s="84" t="s">
        <v>59</v>
      </c>
      <c r="P208" s="84" t="s">
        <v>59</v>
      </c>
      <c r="Q208" s="86" t="s">
        <v>59</v>
      </c>
      <c r="AE208" s="130"/>
    </row>
    <row r="209" spans="1:31" s="123" customFormat="1" ht="59.25" customHeight="1">
      <c r="A209" s="109"/>
      <c r="B209" s="87"/>
      <c r="C209" s="89" t="s">
        <v>246</v>
      </c>
      <c r="D209" s="87" t="s">
        <v>389</v>
      </c>
      <c r="E209" s="84">
        <v>350.948</v>
      </c>
      <c r="F209" s="85">
        <v>14708.82</v>
      </c>
      <c r="G209" s="86" t="s">
        <v>438</v>
      </c>
      <c r="H209" s="87" t="s">
        <v>59</v>
      </c>
      <c r="I209" s="84" t="s">
        <v>59</v>
      </c>
      <c r="J209" s="84" t="s">
        <v>59</v>
      </c>
      <c r="K209" s="85" t="s">
        <v>59</v>
      </c>
      <c r="L209" s="88" t="s">
        <v>59</v>
      </c>
      <c r="M209" s="86" t="s">
        <v>59</v>
      </c>
      <c r="N209" s="87" t="s">
        <v>59</v>
      </c>
      <c r="O209" s="84" t="s">
        <v>59</v>
      </c>
      <c r="P209" s="84" t="s">
        <v>59</v>
      </c>
      <c r="Q209" s="86" t="s">
        <v>59</v>
      </c>
      <c r="AE209" s="130"/>
    </row>
    <row r="210" spans="1:31" s="123" customFormat="1" ht="12.75">
      <c r="A210" s="109"/>
      <c r="B210" s="87"/>
      <c r="C210" s="89" t="s">
        <v>247</v>
      </c>
      <c r="D210" s="107"/>
      <c r="E210" s="84"/>
      <c r="F210" s="85"/>
      <c r="G210" s="86"/>
      <c r="H210" s="87"/>
      <c r="I210" s="84"/>
      <c r="J210" s="84"/>
      <c r="K210" s="85"/>
      <c r="L210" s="88"/>
      <c r="M210" s="86"/>
      <c r="N210" s="87"/>
      <c r="O210" s="84"/>
      <c r="P210" s="84"/>
      <c r="Q210" s="86"/>
      <c r="AE210" s="130"/>
    </row>
    <row r="211" spans="1:31" s="123" customFormat="1" ht="63" customHeight="1">
      <c r="A211" s="109"/>
      <c r="B211" s="87"/>
      <c r="C211" s="89" t="s">
        <v>248</v>
      </c>
      <c r="D211" s="107"/>
      <c r="E211" s="84"/>
      <c r="F211" s="85"/>
      <c r="G211" s="86"/>
      <c r="H211" s="87"/>
      <c r="I211" s="84"/>
      <c r="J211" s="84"/>
      <c r="K211" s="85"/>
      <c r="L211" s="88"/>
      <c r="M211" s="86"/>
      <c r="N211" s="87"/>
      <c r="O211" s="84"/>
      <c r="P211" s="84"/>
      <c r="Q211" s="86"/>
      <c r="AE211" s="130"/>
    </row>
    <row r="212" spans="1:31" ht="12.75">
      <c r="A212" s="7"/>
      <c r="B212" s="10"/>
      <c r="C212" s="82" t="s">
        <v>62</v>
      </c>
      <c r="D212" s="77"/>
      <c r="E212" s="74">
        <f>SUM(E205:E211)</f>
        <v>350.948</v>
      </c>
      <c r="F212" s="78">
        <f>SUM(F205:F211)</f>
        <v>157742.82</v>
      </c>
      <c r="G212" s="83"/>
      <c r="H212" s="77"/>
      <c r="I212" s="74">
        <f>SUM(I205:I211)</f>
        <v>0</v>
      </c>
      <c r="J212" s="74">
        <f>SUM(J205:J211)</f>
        <v>0</v>
      </c>
      <c r="K212" s="78">
        <f>SUM(K205:K211)</f>
        <v>0</v>
      </c>
      <c r="L212" s="79"/>
      <c r="M212" s="83"/>
      <c r="N212" s="80"/>
      <c r="O212" s="74">
        <f>SUM(O205:O211)</f>
        <v>0</v>
      </c>
      <c r="P212" s="78">
        <f>SUM(P205:P211)</f>
        <v>0</v>
      </c>
      <c r="Q212" s="76"/>
      <c r="AE212" s="131"/>
    </row>
    <row r="213" spans="1:31" s="123" customFormat="1" ht="78" customHeight="1">
      <c r="A213" s="109" t="s">
        <v>249</v>
      </c>
      <c r="B213" s="104" t="s">
        <v>250</v>
      </c>
      <c r="C213" s="89" t="s">
        <v>251</v>
      </c>
      <c r="D213" s="87" t="s">
        <v>565</v>
      </c>
      <c r="E213" s="84" t="s">
        <v>59</v>
      </c>
      <c r="F213" s="85">
        <v>24290</v>
      </c>
      <c r="G213" s="86" t="s">
        <v>397</v>
      </c>
      <c r="H213" s="87" t="s">
        <v>59</v>
      </c>
      <c r="I213" s="84" t="s">
        <v>59</v>
      </c>
      <c r="J213" s="84" t="s">
        <v>59</v>
      </c>
      <c r="K213" s="85" t="s">
        <v>59</v>
      </c>
      <c r="L213" s="88" t="s">
        <v>59</v>
      </c>
      <c r="M213" s="86" t="s">
        <v>59</v>
      </c>
      <c r="N213" s="87" t="s">
        <v>59</v>
      </c>
      <c r="O213" s="84" t="s">
        <v>59</v>
      </c>
      <c r="P213" s="84" t="s">
        <v>59</v>
      </c>
      <c r="Q213" s="86" t="s">
        <v>59</v>
      </c>
      <c r="AE213" s="130"/>
    </row>
    <row r="214" spans="1:31" s="123" customFormat="1" ht="12.75">
      <c r="A214" s="109"/>
      <c r="B214" s="87"/>
      <c r="C214" s="89" t="s">
        <v>252</v>
      </c>
      <c r="D214" s="87"/>
      <c r="E214" s="84"/>
      <c r="F214" s="85"/>
      <c r="G214" s="86"/>
      <c r="H214" s="87"/>
      <c r="I214" s="84"/>
      <c r="J214" s="84"/>
      <c r="K214" s="85"/>
      <c r="L214" s="88"/>
      <c r="M214" s="86"/>
      <c r="N214" s="87"/>
      <c r="O214" s="84"/>
      <c r="P214" s="84"/>
      <c r="Q214" s="86"/>
      <c r="AE214" s="130"/>
    </row>
    <row r="215" spans="1:31" s="123" customFormat="1" ht="71.25" customHeight="1">
      <c r="A215" s="109"/>
      <c r="B215" s="87"/>
      <c r="C215" s="89" t="s">
        <v>253</v>
      </c>
      <c r="D215" s="87" t="s">
        <v>59</v>
      </c>
      <c r="E215" s="84" t="s">
        <v>59</v>
      </c>
      <c r="F215" s="85" t="s">
        <v>59</v>
      </c>
      <c r="G215" s="86" t="s">
        <v>424</v>
      </c>
      <c r="H215" s="87" t="s">
        <v>59</v>
      </c>
      <c r="I215" s="84" t="s">
        <v>59</v>
      </c>
      <c r="J215" s="84" t="s">
        <v>59</v>
      </c>
      <c r="K215" s="85" t="s">
        <v>59</v>
      </c>
      <c r="L215" s="88" t="s">
        <v>59</v>
      </c>
      <c r="M215" s="86" t="s">
        <v>59</v>
      </c>
      <c r="N215" s="87" t="s">
        <v>59</v>
      </c>
      <c r="O215" s="84" t="s">
        <v>59</v>
      </c>
      <c r="P215" s="84" t="s">
        <v>59</v>
      </c>
      <c r="Q215" s="86" t="s">
        <v>59</v>
      </c>
      <c r="AE215" s="130"/>
    </row>
    <row r="216" spans="1:31" s="123" customFormat="1" ht="87.75" customHeight="1">
      <c r="A216" s="109"/>
      <c r="B216" s="87"/>
      <c r="C216" s="89" t="s">
        <v>254</v>
      </c>
      <c r="D216" s="87" t="s">
        <v>389</v>
      </c>
      <c r="E216" s="84" t="s">
        <v>59</v>
      </c>
      <c r="F216" s="85">
        <v>892</v>
      </c>
      <c r="G216" s="86" t="s">
        <v>17</v>
      </c>
      <c r="H216" s="87" t="s">
        <v>59</v>
      </c>
      <c r="I216" s="84" t="s">
        <v>59</v>
      </c>
      <c r="J216" s="84" t="s">
        <v>59</v>
      </c>
      <c r="K216" s="85" t="s">
        <v>59</v>
      </c>
      <c r="L216" s="88" t="s">
        <v>59</v>
      </c>
      <c r="M216" s="86" t="s">
        <v>59</v>
      </c>
      <c r="N216" s="87" t="s">
        <v>59</v>
      </c>
      <c r="O216" s="84" t="s">
        <v>59</v>
      </c>
      <c r="P216" s="84" t="s">
        <v>59</v>
      </c>
      <c r="Q216" s="86" t="s">
        <v>59</v>
      </c>
      <c r="AE216" s="130"/>
    </row>
    <row r="217" spans="1:31" s="123" customFormat="1" ht="38.25">
      <c r="A217" s="109"/>
      <c r="B217" s="87"/>
      <c r="C217" s="89" t="s">
        <v>255</v>
      </c>
      <c r="D217" s="87" t="s">
        <v>523</v>
      </c>
      <c r="E217" s="84" t="s">
        <v>59</v>
      </c>
      <c r="F217" s="85">
        <v>10345</v>
      </c>
      <c r="G217" s="86" t="s">
        <v>5</v>
      </c>
      <c r="H217" s="87" t="s">
        <v>59</v>
      </c>
      <c r="I217" s="84" t="s">
        <v>59</v>
      </c>
      <c r="J217" s="84" t="s">
        <v>59</v>
      </c>
      <c r="K217" s="85" t="s">
        <v>59</v>
      </c>
      <c r="L217" s="88" t="s">
        <v>59</v>
      </c>
      <c r="M217" s="86" t="s">
        <v>59</v>
      </c>
      <c r="N217" s="87" t="s">
        <v>59</v>
      </c>
      <c r="O217" s="84" t="s">
        <v>59</v>
      </c>
      <c r="P217" s="84" t="s">
        <v>59</v>
      </c>
      <c r="Q217" s="86" t="s">
        <v>59</v>
      </c>
      <c r="AE217" s="130"/>
    </row>
    <row r="218" spans="1:31" ht="12.75">
      <c r="A218" s="7"/>
      <c r="B218" s="10"/>
      <c r="C218" s="82" t="s">
        <v>62</v>
      </c>
      <c r="D218" s="77"/>
      <c r="E218" s="74">
        <f>SUM(E213:E217)</f>
        <v>0</v>
      </c>
      <c r="F218" s="78">
        <f>SUM(F213:F217)</f>
        <v>35527</v>
      </c>
      <c r="G218" s="83"/>
      <c r="H218" s="77"/>
      <c r="I218" s="74">
        <f>SUM(I213:I217)</f>
        <v>0</v>
      </c>
      <c r="J218" s="74">
        <f>SUM(J213:J217)</f>
        <v>0</v>
      </c>
      <c r="K218" s="78">
        <f>SUM(K213:K217)</f>
        <v>0</v>
      </c>
      <c r="L218" s="79"/>
      <c r="M218" s="83"/>
      <c r="N218" s="80"/>
      <c r="O218" s="74">
        <f>SUM(O213:O217)</f>
        <v>0</v>
      </c>
      <c r="P218" s="78">
        <f>SUM(P213:P217)</f>
        <v>0</v>
      </c>
      <c r="Q218" s="76"/>
      <c r="AE218" s="131"/>
    </row>
    <row r="219" spans="1:31" s="123" customFormat="1" ht="33" customHeight="1">
      <c r="A219" s="109" t="s">
        <v>256</v>
      </c>
      <c r="B219" s="120" t="s">
        <v>31</v>
      </c>
      <c r="C219" s="124" t="s">
        <v>30</v>
      </c>
      <c r="D219" s="107"/>
      <c r="E219" s="84" t="s">
        <v>59</v>
      </c>
      <c r="F219" s="85"/>
      <c r="G219" s="86" t="s">
        <v>365</v>
      </c>
      <c r="H219" s="87" t="s">
        <v>59</v>
      </c>
      <c r="I219" s="84" t="s">
        <v>59</v>
      </c>
      <c r="J219" s="84" t="s">
        <v>59</v>
      </c>
      <c r="K219" s="85" t="s">
        <v>59</v>
      </c>
      <c r="L219" s="88" t="s">
        <v>59</v>
      </c>
      <c r="M219" s="86" t="s">
        <v>59</v>
      </c>
      <c r="N219" s="87" t="s">
        <v>59</v>
      </c>
      <c r="O219" s="84" t="s">
        <v>59</v>
      </c>
      <c r="P219" s="84" t="s">
        <v>59</v>
      </c>
      <c r="Q219" s="86" t="s">
        <v>59</v>
      </c>
      <c r="AE219" s="130"/>
    </row>
    <row r="220" spans="1:31" s="123" customFormat="1" ht="75.75" customHeight="1">
      <c r="A220" s="109" t="s">
        <v>257</v>
      </c>
      <c r="B220" s="104" t="s">
        <v>258</v>
      </c>
      <c r="C220" s="89" t="s">
        <v>259</v>
      </c>
      <c r="D220" s="107" t="s">
        <v>319</v>
      </c>
      <c r="E220" s="84" t="s">
        <v>59</v>
      </c>
      <c r="F220" s="85">
        <v>66597</v>
      </c>
      <c r="G220" s="86" t="s">
        <v>322</v>
      </c>
      <c r="H220" s="87" t="s">
        <v>59</v>
      </c>
      <c r="I220" s="84" t="s">
        <v>59</v>
      </c>
      <c r="J220" s="84" t="s">
        <v>59</v>
      </c>
      <c r="K220" s="85" t="s">
        <v>59</v>
      </c>
      <c r="L220" s="88" t="s">
        <v>59</v>
      </c>
      <c r="M220" s="86" t="s">
        <v>59</v>
      </c>
      <c r="N220" s="87" t="s">
        <v>59</v>
      </c>
      <c r="O220" s="84" t="s">
        <v>59</v>
      </c>
      <c r="P220" s="84" t="s">
        <v>59</v>
      </c>
      <c r="Q220" s="86" t="s">
        <v>59</v>
      </c>
      <c r="AE220" s="130"/>
    </row>
    <row r="221" spans="1:31" s="123" customFormat="1" ht="38.25">
      <c r="A221" s="109"/>
      <c r="B221" s="87"/>
      <c r="C221" s="89" t="s">
        <v>260</v>
      </c>
      <c r="D221" s="87" t="s">
        <v>321</v>
      </c>
      <c r="E221" s="84" t="s">
        <v>59</v>
      </c>
      <c r="F221" s="85">
        <v>32928</v>
      </c>
      <c r="G221" s="86" t="s">
        <v>322</v>
      </c>
      <c r="H221" s="87" t="s">
        <v>59</v>
      </c>
      <c r="I221" s="84" t="s">
        <v>59</v>
      </c>
      <c r="J221" s="84" t="s">
        <v>59</v>
      </c>
      <c r="K221" s="85" t="s">
        <v>59</v>
      </c>
      <c r="L221" s="88" t="s">
        <v>59</v>
      </c>
      <c r="M221" s="86" t="s">
        <v>59</v>
      </c>
      <c r="N221" s="87" t="s">
        <v>59</v>
      </c>
      <c r="O221" s="84" t="s">
        <v>59</v>
      </c>
      <c r="P221" s="84" t="s">
        <v>59</v>
      </c>
      <c r="Q221" s="86" t="s">
        <v>59</v>
      </c>
      <c r="AE221" s="130"/>
    </row>
    <row r="222" spans="1:31" s="123" customFormat="1" ht="38.25">
      <c r="A222" s="109"/>
      <c r="B222" s="87"/>
      <c r="C222" s="89"/>
      <c r="D222" s="87" t="s">
        <v>300</v>
      </c>
      <c r="E222" s="84" t="s">
        <v>59</v>
      </c>
      <c r="F222" s="85">
        <v>22470</v>
      </c>
      <c r="G222" s="86" t="s">
        <v>322</v>
      </c>
      <c r="H222" s="87" t="s">
        <v>59</v>
      </c>
      <c r="I222" s="84" t="s">
        <v>59</v>
      </c>
      <c r="J222" s="84" t="s">
        <v>59</v>
      </c>
      <c r="K222" s="85" t="s">
        <v>59</v>
      </c>
      <c r="L222" s="88" t="s">
        <v>59</v>
      </c>
      <c r="M222" s="86" t="s">
        <v>59</v>
      </c>
      <c r="N222" s="87" t="s">
        <v>59</v>
      </c>
      <c r="O222" s="84" t="s">
        <v>59</v>
      </c>
      <c r="P222" s="84" t="s">
        <v>59</v>
      </c>
      <c r="Q222" s="86" t="s">
        <v>59</v>
      </c>
      <c r="AE222" s="130"/>
    </row>
    <row r="223" spans="1:31" s="123" customFormat="1" ht="57.75" customHeight="1">
      <c r="A223" s="109"/>
      <c r="B223" s="87"/>
      <c r="C223" s="89" t="s">
        <v>261</v>
      </c>
      <c r="D223" s="87" t="s">
        <v>389</v>
      </c>
      <c r="E223" s="84" t="s">
        <v>59</v>
      </c>
      <c r="F223" s="85">
        <f>9360+8820+6998+7280+8347+7560+6570+7595+6510+6760+6625+6205+6210+5255+3175</f>
        <v>103270</v>
      </c>
      <c r="G223" s="86" t="s">
        <v>571</v>
      </c>
      <c r="H223" s="87" t="s">
        <v>59</v>
      </c>
      <c r="I223" s="84" t="s">
        <v>59</v>
      </c>
      <c r="J223" s="84" t="s">
        <v>59</v>
      </c>
      <c r="K223" s="85" t="s">
        <v>59</v>
      </c>
      <c r="L223" s="88" t="s">
        <v>59</v>
      </c>
      <c r="M223" s="86" t="s">
        <v>59</v>
      </c>
      <c r="N223" s="87" t="s">
        <v>59</v>
      </c>
      <c r="O223" s="84" t="s">
        <v>59</v>
      </c>
      <c r="P223" s="84" t="s">
        <v>59</v>
      </c>
      <c r="Q223" s="86" t="s">
        <v>59</v>
      </c>
      <c r="AE223" s="130"/>
    </row>
    <row r="224" spans="1:31" s="123" customFormat="1" ht="88.5" customHeight="1">
      <c r="A224" s="109"/>
      <c r="B224" s="87"/>
      <c r="C224" s="89" t="s">
        <v>262</v>
      </c>
      <c r="D224" s="107" t="s">
        <v>319</v>
      </c>
      <c r="E224" s="84" t="s">
        <v>59</v>
      </c>
      <c r="F224" s="85">
        <v>138825</v>
      </c>
      <c r="G224" s="86" t="s">
        <v>59</v>
      </c>
      <c r="H224" s="87" t="s">
        <v>59</v>
      </c>
      <c r="I224" s="84" t="s">
        <v>59</v>
      </c>
      <c r="J224" s="84" t="s">
        <v>59</v>
      </c>
      <c r="K224" s="85" t="s">
        <v>59</v>
      </c>
      <c r="L224" s="88" t="s">
        <v>59</v>
      </c>
      <c r="M224" s="86" t="s">
        <v>59</v>
      </c>
      <c r="N224" s="87" t="s">
        <v>59</v>
      </c>
      <c r="O224" s="84" t="s">
        <v>59</v>
      </c>
      <c r="P224" s="84" t="s">
        <v>59</v>
      </c>
      <c r="Q224" s="86" t="s">
        <v>59</v>
      </c>
      <c r="AE224" s="130"/>
    </row>
    <row r="225" spans="1:31" ht="12.75">
      <c r="A225" s="7"/>
      <c r="B225" s="10"/>
      <c r="C225" s="82" t="s">
        <v>62</v>
      </c>
      <c r="D225" s="77"/>
      <c r="E225" s="74">
        <f>SUM(E220:E224)</f>
        <v>0</v>
      </c>
      <c r="F225" s="78">
        <f>SUM(F220:F224)</f>
        <v>364090</v>
      </c>
      <c r="G225" s="83"/>
      <c r="H225" s="77"/>
      <c r="I225" s="74">
        <f>SUM(I220:I224)</f>
        <v>0</v>
      </c>
      <c r="J225" s="74">
        <f>SUM(J220:J224)</f>
        <v>0</v>
      </c>
      <c r="K225" s="78">
        <f>SUM(K220:K224)</f>
        <v>0</v>
      </c>
      <c r="L225" s="79"/>
      <c r="M225" s="83"/>
      <c r="N225" s="80"/>
      <c r="O225" s="74">
        <f>SUM(O220:O224)</f>
        <v>0</v>
      </c>
      <c r="P225" s="78">
        <f>SUM(P220:P224)</f>
        <v>0</v>
      </c>
      <c r="Q225" s="76"/>
      <c r="AE225" s="131"/>
    </row>
    <row r="226" spans="1:31" ht="14.25">
      <c r="A226" s="42"/>
      <c r="B226" s="91"/>
      <c r="C226" s="91"/>
      <c r="D226" s="91"/>
      <c r="E226" s="18" t="s">
        <v>354</v>
      </c>
      <c r="F226" s="92" t="s">
        <v>489</v>
      </c>
      <c r="G226" s="15"/>
      <c r="H226" s="19"/>
      <c r="I226" s="22" t="s">
        <v>354</v>
      </c>
      <c r="J226" s="92" t="s">
        <v>388</v>
      </c>
      <c r="K226" s="22" t="s">
        <v>355</v>
      </c>
      <c r="L226" s="19"/>
      <c r="M226" s="19"/>
      <c r="N226" s="19"/>
      <c r="O226" s="22" t="s">
        <v>354</v>
      </c>
      <c r="P226" s="22" t="s">
        <v>355</v>
      </c>
      <c r="Q226" s="19"/>
      <c r="AE226" s="131"/>
    </row>
    <row r="227" spans="1:31" ht="15.75">
      <c r="A227" s="93"/>
      <c r="B227" s="94" t="s">
        <v>62</v>
      </c>
      <c r="C227" s="95"/>
      <c r="D227" s="95"/>
      <c r="E227" s="28">
        <f>SUM(E12:E225)/2</f>
        <v>18064.400999999998</v>
      </c>
      <c r="F227" s="37">
        <f>SUM(F12:F225)/2</f>
        <v>8362989.94</v>
      </c>
      <c r="G227" s="29"/>
      <c r="H227" s="29"/>
      <c r="I227" s="28">
        <f>SUM(I12:I225)/2</f>
        <v>4.633</v>
      </c>
      <c r="J227" s="28">
        <f>SUM(J12:J225)/2</f>
        <v>0</v>
      </c>
      <c r="K227" s="29">
        <f>SUM(K12:K225)/2</f>
        <v>12</v>
      </c>
      <c r="L227" s="29"/>
      <c r="M227" s="29"/>
      <c r="N227" s="29"/>
      <c r="O227" s="28">
        <f>SUM(O12:O225)/2</f>
        <v>0</v>
      </c>
      <c r="P227" s="29">
        <f>SUM(P12:P225)/2</f>
        <v>0</v>
      </c>
      <c r="Q227" s="29"/>
      <c r="AE227" s="131"/>
    </row>
    <row r="228" spans="1:31" ht="12.75">
      <c r="A228" s="36"/>
      <c r="B228" s="19"/>
      <c r="C228" s="17"/>
      <c r="D228" s="17"/>
      <c r="E228" s="91"/>
      <c r="F228" s="91"/>
      <c r="G228" s="91"/>
      <c r="H228" s="19"/>
      <c r="I228" s="19"/>
      <c r="J228" s="19"/>
      <c r="K228" s="19"/>
      <c r="L228" s="19"/>
      <c r="M228" s="19"/>
      <c r="N228" s="19"/>
      <c r="O228" s="19"/>
      <c r="P228" s="19"/>
      <c r="Q228" s="19"/>
      <c r="AE228" s="131"/>
    </row>
    <row r="229" spans="6:31" ht="12.75">
      <c r="F229" s="33"/>
      <c r="G229" s="96"/>
      <c r="AE229" s="131"/>
    </row>
    <row r="230" spans="6:31" ht="12.75">
      <c r="F230" s="33"/>
      <c r="G230" s="96"/>
      <c r="I230" s="97"/>
      <c r="AE230" s="131"/>
    </row>
    <row r="231" spans="6:31" ht="12.75">
      <c r="F231" s="96"/>
      <c r="G231" s="96"/>
      <c r="AE231" s="131"/>
    </row>
    <row r="232" spans="6:31" ht="12.75">
      <c r="F232" s="96"/>
      <c r="G232" s="96"/>
      <c r="AE232" s="131"/>
    </row>
    <row r="233" spans="1:31" ht="12.75">
      <c r="A233" s="98"/>
      <c r="B233" s="33"/>
      <c r="C233" s="99"/>
      <c r="D233" s="97"/>
      <c r="E233" s="96"/>
      <c r="F233" s="96"/>
      <c r="G233" s="96"/>
      <c r="AE233" s="131"/>
    </row>
    <row r="234" spans="1:31" ht="12.75">
      <c r="A234" s="98"/>
      <c r="B234" s="99"/>
      <c r="C234" s="99"/>
      <c r="D234" s="99"/>
      <c r="E234" s="96"/>
      <c r="F234" s="96"/>
      <c r="G234" s="96"/>
      <c r="AE234" s="131"/>
    </row>
    <row r="235" spans="1:31" ht="12.75">
      <c r="A235" s="98"/>
      <c r="B235" s="99"/>
      <c r="C235" s="99"/>
      <c r="D235" s="99"/>
      <c r="E235" s="96"/>
      <c r="F235" s="96"/>
      <c r="G235" s="96"/>
      <c r="AE235" s="131"/>
    </row>
    <row r="236" spans="1:31" ht="12.75">
      <c r="A236" s="98"/>
      <c r="B236" s="99"/>
      <c r="C236" s="99"/>
      <c r="D236" s="99"/>
      <c r="E236" s="96"/>
      <c r="F236" s="96"/>
      <c r="G236" s="96"/>
      <c r="AE236" s="131"/>
    </row>
    <row r="237" spans="1:31" ht="12.75">
      <c r="A237" s="98"/>
      <c r="B237" s="99"/>
      <c r="C237" s="99"/>
      <c r="D237" s="99"/>
      <c r="E237" s="96"/>
      <c r="F237" s="96"/>
      <c r="G237" s="96"/>
      <c r="AE237" s="131"/>
    </row>
    <row r="238" spans="1:31" ht="12.75">
      <c r="A238" s="98"/>
      <c r="B238" s="99"/>
      <c r="C238" s="99"/>
      <c r="D238" s="99"/>
      <c r="E238" s="96"/>
      <c r="F238" s="96"/>
      <c r="G238" s="96"/>
      <c r="AE238" s="131"/>
    </row>
    <row r="239" spans="1:31" ht="12.75">
      <c r="A239" s="98"/>
      <c r="B239" s="99"/>
      <c r="C239" s="99"/>
      <c r="D239" s="99"/>
      <c r="E239" s="96"/>
      <c r="F239" s="96"/>
      <c r="G239" s="96"/>
      <c r="AE239" s="131"/>
    </row>
    <row r="240" spans="1:31" ht="12.75">
      <c r="A240" s="98"/>
      <c r="B240" s="99"/>
      <c r="C240" s="99"/>
      <c r="D240" s="99"/>
      <c r="E240" s="96"/>
      <c r="F240" s="96"/>
      <c r="G240" s="96"/>
      <c r="AE240" s="131"/>
    </row>
    <row r="241" spans="1:31" ht="12.75">
      <c r="A241" s="98"/>
      <c r="B241" s="99"/>
      <c r="C241" s="99"/>
      <c r="D241" s="99"/>
      <c r="E241" s="96"/>
      <c r="F241" s="96"/>
      <c r="G241" s="96"/>
      <c r="AE241" s="131"/>
    </row>
    <row r="242" spans="1:31" ht="12.75">
      <c r="A242" s="98"/>
      <c r="B242" s="99"/>
      <c r="C242" s="99"/>
      <c r="D242" s="99"/>
      <c r="E242" s="96"/>
      <c r="F242" s="96"/>
      <c r="G242" s="96"/>
      <c r="AE242" s="131"/>
    </row>
    <row r="243" spans="1:31" ht="12.75">
      <c r="A243" s="98"/>
      <c r="B243" s="99"/>
      <c r="C243" s="99"/>
      <c r="D243" s="99"/>
      <c r="E243" s="96"/>
      <c r="F243" s="96"/>
      <c r="G243" s="96"/>
      <c r="AE243" s="131"/>
    </row>
    <row r="244" ht="12.75">
      <c r="AE244" s="131"/>
    </row>
    <row r="245" ht="12.75">
      <c r="AE245" s="131"/>
    </row>
    <row r="246" ht="12.75">
      <c r="AE246" s="131"/>
    </row>
    <row r="247" ht="12.75">
      <c r="AE247" s="131"/>
    </row>
    <row r="248" ht="12.75">
      <c r="AE248" s="131"/>
    </row>
    <row r="249" ht="12.75">
      <c r="AE249" s="131"/>
    </row>
    <row r="250" ht="12.75">
      <c r="AE250" s="131"/>
    </row>
    <row r="251" ht="12.75">
      <c r="AE251" s="131"/>
    </row>
    <row r="252" ht="12.75">
      <c r="AE252" s="131"/>
    </row>
    <row r="253" ht="12.75">
      <c r="AE253" s="131"/>
    </row>
    <row r="254" ht="12.75">
      <c r="AE254" s="131"/>
    </row>
    <row r="255" ht="12.75">
      <c r="AE255" s="131"/>
    </row>
    <row r="256" ht="12.75">
      <c r="AE256" s="131"/>
    </row>
    <row r="257" ht="12.75">
      <c r="AE257" s="131"/>
    </row>
    <row r="258" ht="12.75">
      <c r="AE258" s="131"/>
    </row>
    <row r="259" ht="12.75">
      <c r="AE259" s="131"/>
    </row>
    <row r="260" ht="12.75">
      <c r="AE260" s="131"/>
    </row>
    <row r="261" ht="12.75">
      <c r="AE261" s="131"/>
    </row>
    <row r="262" ht="12.75">
      <c r="AE262" s="131"/>
    </row>
    <row r="263" ht="12.75">
      <c r="AE263" s="131"/>
    </row>
    <row r="264" ht="12.75">
      <c r="AE264" s="131"/>
    </row>
    <row r="265" ht="12.75">
      <c r="AE265" s="131"/>
    </row>
    <row r="266" ht="12.75">
      <c r="AE266" s="131"/>
    </row>
    <row r="267" ht="12.75">
      <c r="AE267" s="131"/>
    </row>
    <row r="268" ht="12.75">
      <c r="AE268" s="131"/>
    </row>
    <row r="269" ht="12.75">
      <c r="AE269" s="131"/>
    </row>
    <row r="270" ht="12.75">
      <c r="AE270" s="131"/>
    </row>
    <row r="271" ht="12.75">
      <c r="AE271" s="131"/>
    </row>
    <row r="272" ht="12.75">
      <c r="AE272" s="131"/>
    </row>
    <row r="273" ht="12.75">
      <c r="AE273" s="131"/>
    </row>
    <row r="274" ht="12.75">
      <c r="AE274" s="131"/>
    </row>
    <row r="275" ht="12.75">
      <c r="AE275" s="131"/>
    </row>
    <row r="276" ht="12.75">
      <c r="AE276" s="131"/>
    </row>
    <row r="277" ht="12.75">
      <c r="AE277" s="131"/>
    </row>
    <row r="278" ht="12.75">
      <c r="AE278" s="131"/>
    </row>
    <row r="279" ht="12.75">
      <c r="AE279" s="131"/>
    </row>
    <row r="280" ht="12.75">
      <c r="AE280" s="131"/>
    </row>
    <row r="281" ht="12.75">
      <c r="AE281" s="131"/>
    </row>
    <row r="282" ht="12.75">
      <c r="AE282" s="131"/>
    </row>
    <row r="283" ht="12.75">
      <c r="AE283" s="131"/>
    </row>
    <row r="284" ht="12.75">
      <c r="AE284" s="131"/>
    </row>
    <row r="285" ht="12.75">
      <c r="AE285" s="131"/>
    </row>
    <row r="286" ht="12.75">
      <c r="AE286" s="131"/>
    </row>
    <row r="287" ht="12.75">
      <c r="AE287" s="131"/>
    </row>
    <row r="288" ht="12.75">
      <c r="AE288" s="131"/>
    </row>
    <row r="289" ht="12.75">
      <c r="AE289" s="131"/>
    </row>
    <row r="290" ht="12.75">
      <c r="AE290" s="131"/>
    </row>
    <row r="291" ht="12.75">
      <c r="AE291" s="131"/>
    </row>
    <row r="292" ht="12.75">
      <c r="AE292" s="131"/>
    </row>
    <row r="293" ht="12.75">
      <c r="AE293" s="131"/>
    </row>
    <row r="294" ht="12.75">
      <c r="AE294" s="131"/>
    </row>
  </sheetData>
  <sheetProtection/>
  <mergeCells count="7">
    <mergeCell ref="AE7:AE8"/>
    <mergeCell ref="AE9:AE10"/>
    <mergeCell ref="AE14:AE15"/>
    <mergeCell ref="H2:K2"/>
    <mergeCell ref="H4:I4"/>
    <mergeCell ref="H5:I5"/>
    <mergeCell ref="AE5:AE6"/>
  </mergeCells>
  <printOptions horizontalCentered="1"/>
  <pageMargins left="0.3937007874015748" right="0.3937007874015748" top="0.3937007874015748" bottom="0.3937007874015748" header="0" footer="0"/>
  <pageSetup fitToHeight="21" horizontalDpi="600" verticalDpi="600" orientation="landscape" paperSize="9" scale="71" r:id="rId1"/>
  <headerFooter alignWithMargins="0">
    <oddFooter>&amp;L&amp;"Times New Roman CE,Normalny"&amp;8Druk: &amp;D  &amp;T&amp;R&amp;"Times New Roman CE,Normalny"Strona &amp;P z &amp;N</oddFooter>
  </headerFooter>
  <rowBreaks count="5" manualBreakCount="5">
    <brk id="52" max="16" man="1"/>
    <brk id="75" max="16" man="1"/>
    <brk id="107" max="16" man="1"/>
    <brk id="135" max="16" man="1"/>
    <brk id="196" max="16" man="1"/>
  </rowBreaks>
</worksheet>
</file>

<file path=xl/worksheets/sheet2.xml><?xml version="1.0" encoding="utf-8"?>
<worksheet xmlns="http://schemas.openxmlformats.org/spreadsheetml/2006/main" xmlns:r="http://schemas.openxmlformats.org/officeDocument/2006/relationships">
  <dimension ref="A1:M70"/>
  <sheetViews>
    <sheetView zoomScale="80" zoomScaleNormal="80" zoomScalePageLayoutView="0" workbookViewId="0" topLeftCell="C1">
      <pane ySplit="9" topLeftCell="BM10" activePane="bottomLeft" state="frozen"/>
      <selection pane="topLeft" activeCell="A1" sqref="A1"/>
      <selection pane="bottomLeft" activeCell="C6" sqref="C6"/>
    </sheetView>
  </sheetViews>
  <sheetFormatPr defaultColWidth="9.00390625" defaultRowHeight="12.75"/>
  <cols>
    <col min="1" max="1" width="6.00390625" style="22" customWidth="1"/>
    <col min="2" max="2" width="29.25390625" style="19" customWidth="1"/>
    <col min="3" max="3" width="25.125" style="19" customWidth="1"/>
    <col min="4" max="4" width="24.00390625" style="19" customWidth="1"/>
    <col min="5" max="5" width="13.25390625" style="32" bestFit="1" customWidth="1"/>
    <col min="6" max="6" width="13.75390625" style="32" customWidth="1"/>
    <col min="7" max="7" width="19.375" style="22" customWidth="1"/>
    <col min="8" max="8" width="21.625" style="22" customWidth="1"/>
    <col min="9" max="9" width="30.75390625" style="22" customWidth="1"/>
    <col min="10" max="10" width="16.25390625" style="22" customWidth="1"/>
    <col min="11" max="11" width="30.625" style="22" customWidth="1"/>
    <col min="12" max="12" width="8.75390625" style="19" customWidth="1"/>
    <col min="13" max="16384" width="9.125" style="19" customWidth="1"/>
  </cols>
  <sheetData>
    <row r="1" spans="1:13" ht="25.5">
      <c r="A1" s="30" t="s">
        <v>297</v>
      </c>
      <c r="B1" s="31"/>
      <c r="C1" s="121"/>
      <c r="G1" s="33"/>
      <c r="H1" s="33"/>
      <c r="I1" s="33"/>
      <c r="L1" s="31"/>
      <c r="M1" s="34"/>
    </row>
    <row r="2" spans="1:2" ht="12.75">
      <c r="A2" s="30"/>
      <c r="B2" s="31"/>
    </row>
    <row r="3" spans="1:2" ht="12.75">
      <c r="A3" s="31" t="s">
        <v>600</v>
      </c>
      <c r="B3" s="31"/>
    </row>
    <row r="4" spans="1:2" ht="12.75">
      <c r="A4" s="31" t="s">
        <v>37</v>
      </c>
      <c r="B4" s="31"/>
    </row>
    <row r="5" spans="1:4" ht="5.25" customHeight="1">
      <c r="A5" s="31"/>
      <c r="B5" s="31"/>
      <c r="C5" s="23"/>
      <c r="D5" s="23"/>
    </row>
    <row r="6" spans="1:13" ht="15.75">
      <c r="A6" s="35" t="s">
        <v>602</v>
      </c>
      <c r="B6" s="31"/>
      <c r="C6" s="31"/>
      <c r="D6" s="31"/>
      <c r="E6" s="31"/>
      <c r="F6" s="31"/>
      <c r="G6" s="31"/>
      <c r="H6" s="31"/>
      <c r="I6" s="31"/>
      <c r="J6" s="31"/>
      <c r="K6" s="31"/>
      <c r="L6" s="31"/>
      <c r="M6" s="31"/>
    </row>
    <row r="7" spans="1:9" ht="7.5" customHeight="1">
      <c r="A7" s="36"/>
      <c r="B7" s="31"/>
      <c r="C7" s="31"/>
      <c r="D7" s="31"/>
      <c r="E7" s="31"/>
      <c r="F7" s="31"/>
      <c r="G7" s="32"/>
      <c r="H7" s="32"/>
      <c r="I7" s="32"/>
    </row>
    <row r="8" spans="1:13" ht="25.5">
      <c r="A8" s="1"/>
      <c r="B8" s="2" t="s">
        <v>352</v>
      </c>
      <c r="C8" s="3"/>
      <c r="D8" s="3"/>
      <c r="E8" s="4"/>
      <c r="F8" s="4"/>
      <c r="G8" s="4"/>
      <c r="H8" s="4"/>
      <c r="I8" s="4"/>
      <c r="J8" s="3" t="s">
        <v>264</v>
      </c>
      <c r="K8" s="3"/>
      <c r="L8" s="4"/>
      <c r="M8" s="4"/>
    </row>
    <row r="9" spans="1:13" ht="50.25" customHeight="1">
      <c r="A9" s="5" t="s">
        <v>42</v>
      </c>
      <c r="B9" s="5" t="s">
        <v>350</v>
      </c>
      <c r="C9" s="6" t="s">
        <v>351</v>
      </c>
      <c r="D9" s="6" t="s">
        <v>266</v>
      </c>
      <c r="E9" s="6" t="s">
        <v>32</v>
      </c>
      <c r="F9" s="6" t="s">
        <v>425</v>
      </c>
      <c r="G9" s="6" t="s">
        <v>268</v>
      </c>
      <c r="H9" s="6" t="s">
        <v>347</v>
      </c>
      <c r="I9" s="6" t="s">
        <v>269</v>
      </c>
      <c r="J9" s="7" t="s">
        <v>348</v>
      </c>
      <c r="K9" s="7" t="s">
        <v>349</v>
      </c>
      <c r="L9" s="7" t="s">
        <v>267</v>
      </c>
      <c r="M9" s="7" t="s">
        <v>425</v>
      </c>
    </row>
    <row r="10" spans="1:13" s="100" customFormat="1" ht="84.75" customHeight="1">
      <c r="A10" s="88" t="s">
        <v>55</v>
      </c>
      <c r="B10" s="104" t="s">
        <v>426</v>
      </c>
      <c r="C10" s="104" t="s">
        <v>426</v>
      </c>
      <c r="D10" s="87" t="s">
        <v>389</v>
      </c>
      <c r="E10" s="84"/>
      <c r="F10" s="105">
        <v>1199.1</v>
      </c>
      <c r="G10" s="87" t="s">
        <v>390</v>
      </c>
      <c r="H10" s="88" t="s">
        <v>391</v>
      </c>
      <c r="I10" s="88" t="s">
        <v>392</v>
      </c>
      <c r="J10" s="88">
        <v>2030</v>
      </c>
      <c r="K10" s="88"/>
      <c r="L10" s="84"/>
      <c r="M10" s="103"/>
    </row>
    <row r="11" spans="1:13" s="100" customFormat="1" ht="67.5" customHeight="1">
      <c r="A11" s="144" t="s">
        <v>63</v>
      </c>
      <c r="B11" s="138" t="s">
        <v>427</v>
      </c>
      <c r="C11" s="106" t="s">
        <v>406</v>
      </c>
      <c r="D11" s="106" t="s">
        <v>389</v>
      </c>
      <c r="E11" s="84"/>
      <c r="F11" s="103">
        <v>100</v>
      </c>
      <c r="G11" s="88" t="s">
        <v>414</v>
      </c>
      <c r="H11" s="88" t="s">
        <v>379</v>
      </c>
      <c r="I11" s="88" t="s">
        <v>392</v>
      </c>
      <c r="J11" s="88" t="s">
        <v>59</v>
      </c>
      <c r="K11" s="88" t="s">
        <v>380</v>
      </c>
      <c r="L11" s="84">
        <v>3.98</v>
      </c>
      <c r="M11" s="103"/>
    </row>
    <row r="12" spans="1:13" s="100" customFormat="1" ht="67.5" customHeight="1">
      <c r="A12" s="145"/>
      <c r="B12" s="139"/>
      <c r="C12" s="106" t="s">
        <v>378</v>
      </c>
      <c r="D12" s="106" t="s">
        <v>389</v>
      </c>
      <c r="E12" s="84"/>
      <c r="F12" s="103">
        <v>140</v>
      </c>
      <c r="G12" s="88" t="s">
        <v>528</v>
      </c>
      <c r="H12" s="88"/>
      <c r="I12" s="88" t="s">
        <v>377</v>
      </c>
      <c r="J12" s="88"/>
      <c r="K12" s="88"/>
      <c r="L12" s="84"/>
      <c r="M12" s="103"/>
    </row>
    <row r="13" spans="1:13" s="100" customFormat="1" ht="67.5" customHeight="1">
      <c r="A13" s="146"/>
      <c r="B13" s="140"/>
      <c r="C13" s="106" t="s">
        <v>376</v>
      </c>
      <c r="D13" s="106" t="s">
        <v>389</v>
      </c>
      <c r="E13" s="84"/>
      <c r="F13" s="103">
        <v>418</v>
      </c>
      <c r="G13" s="88" t="s">
        <v>528</v>
      </c>
      <c r="H13" s="88"/>
      <c r="I13" s="88" t="s">
        <v>377</v>
      </c>
      <c r="J13" s="88"/>
      <c r="K13" s="88"/>
      <c r="L13" s="84"/>
      <c r="M13" s="103"/>
    </row>
    <row r="14" spans="1:13" s="100" customFormat="1" ht="135" customHeight="1">
      <c r="A14" s="88" t="s">
        <v>71</v>
      </c>
      <c r="B14" s="104" t="s">
        <v>428</v>
      </c>
      <c r="C14" s="107" t="s">
        <v>407</v>
      </c>
      <c r="D14" s="87" t="s">
        <v>408</v>
      </c>
      <c r="E14" s="84"/>
      <c r="F14" s="103">
        <v>1863.1</v>
      </c>
      <c r="G14" s="88" t="s">
        <v>410</v>
      </c>
      <c r="H14" s="88" t="s">
        <v>411</v>
      </c>
      <c r="I14" s="88" t="s">
        <v>370</v>
      </c>
      <c r="J14" s="88" t="s">
        <v>59</v>
      </c>
      <c r="K14" s="88" t="s">
        <v>59</v>
      </c>
      <c r="L14" s="84"/>
      <c r="M14" s="103"/>
    </row>
    <row r="15" spans="1:13" s="100" customFormat="1" ht="76.5">
      <c r="A15" s="144" t="s">
        <v>79</v>
      </c>
      <c r="B15" s="138" t="s">
        <v>429</v>
      </c>
      <c r="C15" s="107" t="s">
        <v>419</v>
      </c>
      <c r="D15" s="87" t="s">
        <v>413</v>
      </c>
      <c r="E15" s="84">
        <v>0.07</v>
      </c>
      <c r="F15" s="103"/>
      <c r="G15" s="88" t="s">
        <v>414</v>
      </c>
      <c r="H15" s="88" t="s">
        <v>415</v>
      </c>
      <c r="I15" s="88" t="s">
        <v>416</v>
      </c>
      <c r="J15" s="88" t="s">
        <v>59</v>
      </c>
      <c r="K15" s="88" t="s">
        <v>59</v>
      </c>
      <c r="L15" s="84"/>
      <c r="M15" s="103"/>
    </row>
    <row r="16" spans="1:13" s="100" customFormat="1" ht="68.25" customHeight="1">
      <c r="A16" s="145"/>
      <c r="B16" s="139"/>
      <c r="C16" s="107" t="s">
        <v>412</v>
      </c>
      <c r="D16" s="87" t="s">
        <v>417</v>
      </c>
      <c r="E16" s="84">
        <v>0.03</v>
      </c>
      <c r="F16" s="103"/>
      <c r="G16" s="88" t="s">
        <v>414</v>
      </c>
      <c r="H16" s="88" t="s">
        <v>415</v>
      </c>
      <c r="I16" s="88" t="s">
        <v>418</v>
      </c>
      <c r="J16" s="88" t="s">
        <v>59</v>
      </c>
      <c r="K16" s="88" t="s">
        <v>59</v>
      </c>
      <c r="L16" s="84"/>
      <c r="M16" s="103"/>
    </row>
    <row r="17" spans="1:13" s="100" customFormat="1" ht="72" customHeight="1">
      <c r="A17" s="145"/>
      <c r="B17" s="139"/>
      <c r="C17" s="107" t="s">
        <v>412</v>
      </c>
      <c r="D17" s="87" t="s">
        <v>420</v>
      </c>
      <c r="E17" s="84">
        <v>1.959</v>
      </c>
      <c r="F17" s="103"/>
      <c r="G17" s="88" t="s">
        <v>414</v>
      </c>
      <c r="H17" s="88" t="s">
        <v>415</v>
      </c>
      <c r="I17" s="88" t="s">
        <v>421</v>
      </c>
      <c r="J17" s="88" t="s">
        <v>59</v>
      </c>
      <c r="K17" s="88" t="s">
        <v>15</v>
      </c>
      <c r="L17" s="84">
        <f>0.042+0.018+0.157</f>
        <v>0.217</v>
      </c>
      <c r="M17" s="103"/>
    </row>
    <row r="18" spans="1:13" s="100" customFormat="1" ht="80.25" customHeight="1">
      <c r="A18" s="146"/>
      <c r="B18" s="140"/>
      <c r="C18" s="107" t="s">
        <v>412</v>
      </c>
      <c r="D18" s="87" t="s">
        <v>422</v>
      </c>
      <c r="E18" s="84">
        <v>30</v>
      </c>
      <c r="F18" s="103"/>
      <c r="G18" s="88" t="s">
        <v>414</v>
      </c>
      <c r="H18" s="88" t="s">
        <v>415</v>
      </c>
      <c r="I18" s="88" t="s">
        <v>423</v>
      </c>
      <c r="J18" s="88" t="s">
        <v>59</v>
      </c>
      <c r="K18" s="88" t="s">
        <v>59</v>
      </c>
      <c r="L18" s="84"/>
      <c r="M18" s="103"/>
    </row>
    <row r="19" spans="1:13" s="100" customFormat="1" ht="99" customHeight="1">
      <c r="A19" s="88" t="s">
        <v>91</v>
      </c>
      <c r="B19" s="104" t="s">
        <v>507</v>
      </c>
      <c r="C19" s="107" t="s">
        <v>508</v>
      </c>
      <c r="D19" s="87" t="s">
        <v>501</v>
      </c>
      <c r="E19" s="84"/>
      <c r="F19" s="103">
        <f>224+218+270+301+213+232+267+35+9+362+320+320+290+130+160+265+328+200+672+566+30+110+38+22+48+33</f>
        <v>5663</v>
      </c>
      <c r="G19" s="88" t="s">
        <v>509</v>
      </c>
      <c r="H19" s="88">
        <v>2010.2015</v>
      </c>
      <c r="I19" s="88" t="s">
        <v>510</v>
      </c>
      <c r="J19" s="88" t="s">
        <v>59</v>
      </c>
      <c r="K19" s="88" t="s">
        <v>59</v>
      </c>
      <c r="L19" s="84"/>
      <c r="M19" s="103"/>
    </row>
    <row r="20" spans="1:13" s="100" customFormat="1" ht="62.25" customHeight="1">
      <c r="A20" s="144" t="s">
        <v>104</v>
      </c>
      <c r="B20" s="138" t="s">
        <v>470</v>
      </c>
      <c r="C20" s="87" t="s">
        <v>511</v>
      </c>
      <c r="D20" s="87" t="s">
        <v>389</v>
      </c>
      <c r="E20" s="84"/>
      <c r="F20" s="103">
        <v>40</v>
      </c>
      <c r="G20" s="88" t="s">
        <v>59</v>
      </c>
      <c r="H20" s="88" t="s">
        <v>512</v>
      </c>
      <c r="I20" s="88" t="s">
        <v>59</v>
      </c>
      <c r="J20" s="88" t="s">
        <v>59</v>
      </c>
      <c r="K20" s="88" t="s">
        <v>59</v>
      </c>
      <c r="L20" s="84"/>
      <c r="M20" s="103"/>
    </row>
    <row r="21" spans="1:13" s="100" customFormat="1" ht="50.25" customHeight="1">
      <c r="A21" s="145"/>
      <c r="B21" s="139"/>
      <c r="C21" s="87" t="s">
        <v>513</v>
      </c>
      <c r="D21" s="87" t="s">
        <v>389</v>
      </c>
      <c r="E21" s="84"/>
      <c r="F21" s="103">
        <v>90</v>
      </c>
      <c r="G21" s="88" t="s">
        <v>59</v>
      </c>
      <c r="H21" s="88" t="s">
        <v>512</v>
      </c>
      <c r="I21" s="88" t="s">
        <v>59</v>
      </c>
      <c r="J21" s="88" t="s">
        <v>59</v>
      </c>
      <c r="K21" s="88" t="s">
        <v>59</v>
      </c>
      <c r="L21" s="84"/>
      <c r="M21" s="103"/>
    </row>
    <row r="22" spans="1:13" s="100" customFormat="1" ht="57" customHeight="1">
      <c r="A22" s="145"/>
      <c r="B22" s="139"/>
      <c r="C22" s="87" t="s">
        <v>514</v>
      </c>
      <c r="D22" s="87" t="s">
        <v>389</v>
      </c>
      <c r="E22" s="84"/>
      <c r="F22" s="103">
        <v>364</v>
      </c>
      <c r="G22" s="88" t="s">
        <v>59</v>
      </c>
      <c r="H22" s="88" t="s">
        <v>512</v>
      </c>
      <c r="I22" s="88" t="s">
        <v>381</v>
      </c>
      <c r="J22" s="107"/>
      <c r="K22" s="107"/>
      <c r="L22" s="84"/>
      <c r="M22" s="103"/>
    </row>
    <row r="23" spans="1:13" s="100" customFormat="1" ht="117" customHeight="1">
      <c r="A23" s="145"/>
      <c r="B23" s="139"/>
      <c r="C23" s="87" t="s">
        <v>337</v>
      </c>
      <c r="D23" s="87" t="s">
        <v>338</v>
      </c>
      <c r="E23" s="84"/>
      <c r="F23" s="103"/>
      <c r="G23" s="88" t="s">
        <v>59</v>
      </c>
      <c r="H23" s="88"/>
      <c r="I23" s="88" t="s">
        <v>59</v>
      </c>
      <c r="J23" s="88">
        <v>2007</v>
      </c>
      <c r="K23" s="88" t="s">
        <v>323</v>
      </c>
      <c r="L23" s="84">
        <f>0.008+0.01+0.008+0.006+0.006+0.014+0.008</f>
        <v>0.06</v>
      </c>
      <c r="M23" s="103"/>
    </row>
    <row r="24" spans="1:13" s="100" customFormat="1" ht="63.75">
      <c r="A24" s="145"/>
      <c r="B24" s="139"/>
      <c r="C24" s="87" t="s">
        <v>324</v>
      </c>
      <c r="D24" s="87" t="s">
        <v>325</v>
      </c>
      <c r="E24" s="84"/>
      <c r="F24" s="103"/>
      <c r="G24" s="88"/>
      <c r="H24" s="88"/>
      <c r="I24" s="88"/>
      <c r="J24" s="88">
        <v>2007</v>
      </c>
      <c r="K24" s="88" t="s">
        <v>323</v>
      </c>
      <c r="L24" s="84">
        <v>0.008</v>
      </c>
      <c r="M24" s="103"/>
    </row>
    <row r="25" spans="1:13" s="100" customFormat="1" ht="63.75">
      <c r="A25" s="146"/>
      <c r="B25" s="140"/>
      <c r="C25" s="87" t="s">
        <v>326</v>
      </c>
      <c r="D25" s="87" t="s">
        <v>325</v>
      </c>
      <c r="E25" s="84"/>
      <c r="F25" s="103"/>
      <c r="G25" s="88"/>
      <c r="H25" s="88"/>
      <c r="I25" s="88"/>
      <c r="J25" s="88">
        <v>2008</v>
      </c>
      <c r="K25" s="88" t="s">
        <v>323</v>
      </c>
      <c r="L25" s="84">
        <v>0.006</v>
      </c>
      <c r="M25" s="103"/>
    </row>
    <row r="26" spans="1:13" s="100" customFormat="1" ht="78.75" customHeight="1">
      <c r="A26" s="88" t="s">
        <v>112</v>
      </c>
      <c r="B26" s="104" t="s">
        <v>430</v>
      </c>
      <c r="C26" s="87" t="s">
        <v>515</v>
      </c>
      <c r="D26" s="87" t="s">
        <v>516</v>
      </c>
      <c r="E26" s="84"/>
      <c r="F26" s="103">
        <v>387.5</v>
      </c>
      <c r="G26" s="88" t="s">
        <v>517</v>
      </c>
      <c r="H26" s="88" t="s">
        <v>518</v>
      </c>
      <c r="I26" s="88" t="s">
        <v>519</v>
      </c>
      <c r="J26" s="88" t="s">
        <v>59</v>
      </c>
      <c r="K26" s="88" t="s">
        <v>358</v>
      </c>
      <c r="L26" s="84"/>
      <c r="M26" s="103"/>
    </row>
    <row r="27" spans="1:13" s="100" customFormat="1" ht="102.75" customHeight="1">
      <c r="A27" s="144" t="s">
        <v>113</v>
      </c>
      <c r="B27" s="138" t="s">
        <v>521</v>
      </c>
      <c r="C27" s="147" t="s">
        <v>522</v>
      </c>
      <c r="D27" s="147" t="s">
        <v>389</v>
      </c>
      <c r="E27" s="149"/>
      <c r="F27" s="151">
        <f>745+14000</f>
        <v>14745</v>
      </c>
      <c r="G27" s="144" t="s">
        <v>485</v>
      </c>
      <c r="H27" s="144" t="s">
        <v>59</v>
      </c>
      <c r="I27" s="144" t="s">
        <v>59</v>
      </c>
      <c r="J27" s="144" t="s">
        <v>59</v>
      </c>
      <c r="K27" s="144" t="s">
        <v>59</v>
      </c>
      <c r="L27" s="149"/>
      <c r="M27" s="151"/>
    </row>
    <row r="28" spans="1:13" s="100" customFormat="1" ht="65.25" customHeight="1">
      <c r="A28" s="146"/>
      <c r="B28" s="140"/>
      <c r="C28" s="148"/>
      <c r="D28" s="148"/>
      <c r="E28" s="150"/>
      <c r="F28" s="150"/>
      <c r="G28" s="152"/>
      <c r="H28" s="152"/>
      <c r="I28" s="152"/>
      <c r="J28" s="152"/>
      <c r="K28" s="152"/>
      <c r="L28" s="150"/>
      <c r="M28" s="150"/>
    </row>
    <row r="29" spans="1:13" s="100" customFormat="1" ht="75.75" customHeight="1">
      <c r="A29" s="88" t="s">
        <v>124</v>
      </c>
      <c r="B29" s="104" t="s">
        <v>431</v>
      </c>
      <c r="C29" s="87" t="s">
        <v>539</v>
      </c>
      <c r="D29" s="87" t="s">
        <v>389</v>
      </c>
      <c r="E29" s="84"/>
      <c r="F29" s="103">
        <f>400+180+220+163+120</f>
        <v>1083</v>
      </c>
      <c r="G29" s="88" t="s">
        <v>540</v>
      </c>
      <c r="H29" s="88" t="s">
        <v>375</v>
      </c>
      <c r="I29" s="88" t="s">
        <v>541</v>
      </c>
      <c r="J29" s="88" t="s">
        <v>393</v>
      </c>
      <c r="K29" s="88" t="s">
        <v>542</v>
      </c>
      <c r="L29" s="84"/>
      <c r="M29" s="103"/>
    </row>
    <row r="30" spans="1:13" s="100" customFormat="1" ht="57.75" customHeight="1">
      <c r="A30" s="88" t="s">
        <v>131</v>
      </c>
      <c r="B30" s="104" t="s">
        <v>432</v>
      </c>
      <c r="C30" s="87" t="s">
        <v>544</v>
      </c>
      <c r="D30" s="87" t="s">
        <v>545</v>
      </c>
      <c r="E30" s="84">
        <v>51.02</v>
      </c>
      <c r="F30" s="103">
        <v>3954</v>
      </c>
      <c r="G30" s="88" t="s">
        <v>59</v>
      </c>
      <c r="H30" s="88" t="s">
        <v>546</v>
      </c>
      <c r="I30" s="88" t="s">
        <v>547</v>
      </c>
      <c r="J30" s="88">
        <v>2007</v>
      </c>
      <c r="K30" s="88" t="s">
        <v>548</v>
      </c>
      <c r="L30" s="84">
        <v>4.68</v>
      </c>
      <c r="M30" s="103"/>
    </row>
    <row r="31" spans="1:13" s="100" customFormat="1" ht="48" customHeight="1">
      <c r="A31" s="144" t="s">
        <v>138</v>
      </c>
      <c r="B31" s="138" t="s">
        <v>433</v>
      </c>
      <c r="C31" s="87" t="s">
        <v>549</v>
      </c>
      <c r="D31" s="87" t="s">
        <v>389</v>
      </c>
      <c r="E31" s="84">
        <f>6.09+4.18+2.8+1.99</f>
        <v>15.06</v>
      </c>
      <c r="F31" s="103">
        <f>490.82+337+225+160.1</f>
        <v>1212.9199999999998</v>
      </c>
      <c r="G31" s="88" t="s">
        <v>505</v>
      </c>
      <c r="H31" s="88" t="s">
        <v>550</v>
      </c>
      <c r="I31" s="88" t="s">
        <v>551</v>
      </c>
      <c r="J31" s="88" t="s">
        <v>552</v>
      </c>
      <c r="K31" s="88" t="s">
        <v>553</v>
      </c>
      <c r="L31" s="84"/>
      <c r="M31" s="103"/>
    </row>
    <row r="32" spans="1:13" s="100" customFormat="1" ht="57.75" customHeight="1">
      <c r="A32" s="145"/>
      <c r="B32" s="139"/>
      <c r="C32" s="87" t="s">
        <v>549</v>
      </c>
      <c r="D32" s="87" t="s">
        <v>554</v>
      </c>
      <c r="E32" s="84">
        <f>24.057+0.99+6.415+0.99+1.98</f>
        <v>34.431999999999995</v>
      </c>
      <c r="F32" s="103">
        <f>200+2025+100+540+100+200</f>
        <v>3165</v>
      </c>
      <c r="G32" s="88" t="s">
        <v>540</v>
      </c>
      <c r="H32" s="88" t="s">
        <v>555</v>
      </c>
      <c r="I32" s="88" t="s">
        <v>559</v>
      </c>
      <c r="J32" s="88" t="s">
        <v>59</v>
      </c>
      <c r="K32" s="88" t="s">
        <v>59</v>
      </c>
      <c r="L32" s="84"/>
      <c r="M32" s="103"/>
    </row>
    <row r="33" spans="1:13" s="100" customFormat="1" ht="54.75" customHeight="1">
      <c r="A33" s="146"/>
      <c r="B33" s="140"/>
      <c r="C33" s="87" t="s">
        <v>549</v>
      </c>
      <c r="D33" s="87" t="s">
        <v>560</v>
      </c>
      <c r="E33" s="84">
        <v>0.1</v>
      </c>
      <c r="F33" s="103"/>
      <c r="G33" s="88" t="s">
        <v>414</v>
      </c>
      <c r="H33" s="88">
        <v>2015</v>
      </c>
      <c r="I33" s="88" t="s">
        <v>561</v>
      </c>
      <c r="J33" s="88" t="s">
        <v>59</v>
      </c>
      <c r="K33" s="88" t="s">
        <v>59</v>
      </c>
      <c r="L33" s="84"/>
      <c r="M33" s="103"/>
    </row>
    <row r="34" spans="1:13" s="100" customFormat="1" ht="93" customHeight="1">
      <c r="A34" s="88" t="s">
        <v>147</v>
      </c>
      <c r="B34" s="104" t="s">
        <v>434</v>
      </c>
      <c r="C34" s="87" t="s">
        <v>570</v>
      </c>
      <c r="D34" s="87" t="s">
        <v>501</v>
      </c>
      <c r="E34" s="84"/>
      <c r="F34" s="103">
        <f>11356</f>
        <v>11356</v>
      </c>
      <c r="G34" s="88" t="s">
        <v>574</v>
      </c>
      <c r="H34" s="88" t="s">
        <v>492</v>
      </c>
      <c r="I34" s="88" t="s">
        <v>575</v>
      </c>
      <c r="J34" s="88" t="s">
        <v>59</v>
      </c>
      <c r="K34" s="88" t="s">
        <v>59</v>
      </c>
      <c r="L34" s="84"/>
      <c r="M34" s="103"/>
    </row>
    <row r="35" spans="1:13" s="100" customFormat="1" ht="61.5" customHeight="1">
      <c r="A35" s="144" t="s">
        <v>155</v>
      </c>
      <c r="B35" s="138" t="s">
        <v>435</v>
      </c>
      <c r="C35" s="87" t="s">
        <v>576</v>
      </c>
      <c r="D35" s="87" t="s">
        <v>577</v>
      </c>
      <c r="E35" s="84">
        <v>55</v>
      </c>
      <c r="F35" s="103"/>
      <c r="G35" s="88" t="s">
        <v>517</v>
      </c>
      <c r="H35" s="88" t="s">
        <v>578</v>
      </c>
      <c r="I35" s="88" t="s">
        <v>423</v>
      </c>
      <c r="J35" s="88" t="s">
        <v>59</v>
      </c>
      <c r="K35" s="88" t="s">
        <v>59</v>
      </c>
      <c r="L35" s="84"/>
      <c r="M35" s="103"/>
    </row>
    <row r="36" spans="1:13" s="100" customFormat="1" ht="59.25" customHeight="1">
      <c r="A36" s="145"/>
      <c r="B36" s="139"/>
      <c r="C36" s="87" t="s">
        <v>576</v>
      </c>
      <c r="D36" s="87" t="s">
        <v>579</v>
      </c>
      <c r="E36" s="84">
        <v>0.4</v>
      </c>
      <c r="F36" s="103"/>
      <c r="G36" s="88" t="s">
        <v>517</v>
      </c>
      <c r="H36" s="88" t="s">
        <v>580</v>
      </c>
      <c r="I36" s="88" t="s">
        <v>581</v>
      </c>
      <c r="J36" s="88" t="s">
        <v>59</v>
      </c>
      <c r="K36" s="88" t="s">
        <v>59</v>
      </c>
      <c r="L36" s="84"/>
      <c r="M36" s="103"/>
    </row>
    <row r="37" spans="1:13" s="100" customFormat="1" ht="61.5" customHeight="1">
      <c r="A37" s="145"/>
      <c r="B37" s="139"/>
      <c r="C37" s="87" t="s">
        <v>576</v>
      </c>
      <c r="D37" s="87" t="s">
        <v>582</v>
      </c>
      <c r="E37" s="84">
        <v>0.8</v>
      </c>
      <c r="F37" s="103"/>
      <c r="G37" s="88" t="s">
        <v>584</v>
      </c>
      <c r="H37" s="88" t="s">
        <v>583</v>
      </c>
      <c r="I37" s="88" t="s">
        <v>581</v>
      </c>
      <c r="J37" s="88" t="s">
        <v>59</v>
      </c>
      <c r="K37" s="88" t="s">
        <v>59</v>
      </c>
      <c r="L37" s="84"/>
      <c r="M37" s="103"/>
    </row>
    <row r="38" spans="1:13" s="100" customFormat="1" ht="61.5" customHeight="1">
      <c r="A38" s="146"/>
      <c r="B38" s="140"/>
      <c r="C38" s="87" t="s">
        <v>362</v>
      </c>
      <c r="D38" s="87" t="s">
        <v>363</v>
      </c>
      <c r="E38" s="84">
        <v>84.458</v>
      </c>
      <c r="F38" s="103"/>
      <c r="G38" s="88" t="s">
        <v>366</v>
      </c>
      <c r="H38" s="88">
        <v>2032</v>
      </c>
      <c r="I38" s="88" t="s">
        <v>367</v>
      </c>
      <c r="J38" s="88" t="s">
        <v>368</v>
      </c>
      <c r="K38" s="88" t="s">
        <v>369</v>
      </c>
      <c r="L38" s="84">
        <f>0.259+0.42</f>
        <v>0.679</v>
      </c>
      <c r="M38" s="103"/>
    </row>
    <row r="39" spans="1:13" s="100" customFormat="1" ht="63" customHeight="1">
      <c r="A39" s="88" t="s">
        <v>167</v>
      </c>
      <c r="B39" s="104" t="s">
        <v>461</v>
      </c>
      <c r="C39" s="87" t="s">
        <v>585</v>
      </c>
      <c r="D39" s="87" t="s">
        <v>501</v>
      </c>
      <c r="E39" s="84"/>
      <c r="F39" s="103">
        <f>131.5+1026+92.5+70.2</f>
        <v>1320.2</v>
      </c>
      <c r="G39" s="88" t="s">
        <v>540</v>
      </c>
      <c r="H39" s="88" t="s">
        <v>586</v>
      </c>
      <c r="I39" s="88" t="s">
        <v>587</v>
      </c>
      <c r="J39" s="88" t="s">
        <v>59</v>
      </c>
      <c r="K39" s="88" t="s">
        <v>59</v>
      </c>
      <c r="L39" s="84"/>
      <c r="M39" s="103">
        <v>200</v>
      </c>
    </row>
    <row r="40" spans="1:13" s="100" customFormat="1" ht="96" customHeight="1">
      <c r="A40" s="88" t="s">
        <v>176</v>
      </c>
      <c r="B40" s="104" t="s">
        <v>462</v>
      </c>
      <c r="C40" s="87" t="s">
        <v>589</v>
      </c>
      <c r="D40" s="87" t="s">
        <v>591</v>
      </c>
      <c r="E40" s="84">
        <v>9969.37</v>
      </c>
      <c r="F40" s="103">
        <v>511.25</v>
      </c>
      <c r="G40" s="88" t="s">
        <v>593</v>
      </c>
      <c r="H40" s="88" t="s">
        <v>593</v>
      </c>
      <c r="I40" s="88" t="s">
        <v>590</v>
      </c>
      <c r="J40" s="88" t="s">
        <v>59</v>
      </c>
      <c r="K40" s="88" t="s">
        <v>59</v>
      </c>
      <c r="L40" s="84"/>
      <c r="M40" s="103"/>
    </row>
    <row r="41" spans="1:13" s="100" customFormat="1" ht="48.75" customHeight="1">
      <c r="A41" s="88" t="s">
        <v>177</v>
      </c>
      <c r="B41" s="104" t="s">
        <v>463</v>
      </c>
      <c r="C41" s="87" t="s">
        <v>594</v>
      </c>
      <c r="D41" s="87" t="s">
        <v>389</v>
      </c>
      <c r="E41" s="84"/>
      <c r="F41" s="103">
        <v>657.6</v>
      </c>
      <c r="G41" s="88" t="s">
        <v>414</v>
      </c>
      <c r="H41" s="88">
        <v>2032</v>
      </c>
      <c r="I41" s="88" t="s">
        <v>595</v>
      </c>
      <c r="J41" s="88" t="s">
        <v>59</v>
      </c>
      <c r="K41" s="88" t="s">
        <v>59</v>
      </c>
      <c r="L41" s="84"/>
      <c r="M41" s="103"/>
    </row>
    <row r="42" spans="1:13" s="100" customFormat="1" ht="45.75" customHeight="1">
      <c r="A42" s="88" t="s">
        <v>189</v>
      </c>
      <c r="B42" s="104" t="s">
        <v>464</v>
      </c>
      <c r="C42" s="87" t="s">
        <v>596</v>
      </c>
      <c r="D42" s="87" t="s">
        <v>389</v>
      </c>
      <c r="E42" s="84"/>
      <c r="F42" s="103">
        <f>370+1187.6</f>
        <v>1557.6</v>
      </c>
      <c r="G42" s="88" t="s">
        <v>414</v>
      </c>
      <c r="H42" s="88">
        <v>2032</v>
      </c>
      <c r="I42" s="88" t="s">
        <v>597</v>
      </c>
      <c r="J42" s="88" t="s">
        <v>59</v>
      </c>
      <c r="K42" s="88" t="s">
        <v>59</v>
      </c>
      <c r="L42" s="84"/>
      <c r="M42" s="103"/>
    </row>
    <row r="43" spans="1:13" s="100" customFormat="1" ht="59.25" customHeight="1">
      <c r="A43" s="88" t="s">
        <v>202</v>
      </c>
      <c r="B43" s="104" t="s">
        <v>467</v>
      </c>
      <c r="C43" s="87" t="s">
        <v>12</v>
      </c>
      <c r="D43" s="87" t="s">
        <v>389</v>
      </c>
      <c r="E43" s="84"/>
      <c r="F43" s="103">
        <v>1433</v>
      </c>
      <c r="G43" s="88" t="s">
        <v>13</v>
      </c>
      <c r="H43" s="88">
        <v>2032</v>
      </c>
      <c r="I43" s="88" t="s">
        <v>16</v>
      </c>
      <c r="J43" s="88" t="s">
        <v>59</v>
      </c>
      <c r="K43" s="88" t="s">
        <v>59</v>
      </c>
      <c r="L43" s="84"/>
      <c r="M43" s="103"/>
    </row>
    <row r="44" spans="1:13" s="100" customFormat="1" ht="162.75" customHeight="1">
      <c r="A44" s="88" t="s">
        <v>215</v>
      </c>
      <c r="B44" s="104" t="s">
        <v>468</v>
      </c>
      <c r="C44" s="87" t="s">
        <v>18</v>
      </c>
      <c r="D44" s="87" t="s">
        <v>501</v>
      </c>
      <c r="E44" s="84"/>
      <c r="F44" s="103">
        <f>142.68+211.7+993.53+108.32+94.11+87.3+106+236.43+222.15+164+220.4+109.48+142.68+211.7+283.62+3840.72</f>
        <v>7174.82</v>
      </c>
      <c r="G44" s="88" t="s">
        <v>19</v>
      </c>
      <c r="H44" s="88" t="s">
        <v>382</v>
      </c>
      <c r="I44" s="88" t="s">
        <v>59</v>
      </c>
      <c r="J44" s="88" t="s">
        <v>59</v>
      </c>
      <c r="K44" s="88" t="s">
        <v>59</v>
      </c>
      <c r="L44" s="84"/>
      <c r="M44" s="103"/>
    </row>
    <row r="45" spans="1:13" s="100" customFormat="1" ht="67.5" customHeight="1">
      <c r="A45" s="88" t="s">
        <v>216</v>
      </c>
      <c r="B45" s="104" t="s">
        <v>469</v>
      </c>
      <c r="C45" s="87" t="s">
        <v>2</v>
      </c>
      <c r="D45" s="87" t="s">
        <v>389</v>
      </c>
      <c r="E45" s="84"/>
      <c r="F45" s="103">
        <f>36+190+90+55.7+195+127.6+73.8+37.8</f>
        <v>805.9</v>
      </c>
      <c r="G45" s="88" t="s">
        <v>517</v>
      </c>
      <c r="H45" s="88" t="s">
        <v>411</v>
      </c>
      <c r="I45" s="88" t="s">
        <v>59</v>
      </c>
      <c r="J45" s="88" t="s">
        <v>59</v>
      </c>
      <c r="K45" s="88" t="s">
        <v>59</v>
      </c>
      <c r="L45" s="84"/>
      <c r="M45" s="103"/>
    </row>
    <row r="46" spans="1:13" s="100" customFormat="1" ht="52.5" customHeight="1">
      <c r="A46" s="88" t="s">
        <v>232</v>
      </c>
      <c r="B46" s="104" t="s">
        <v>471</v>
      </c>
      <c r="C46" s="87" t="s">
        <v>340</v>
      </c>
      <c r="D46" s="87" t="s">
        <v>389</v>
      </c>
      <c r="E46" s="84"/>
      <c r="F46" s="103">
        <v>680</v>
      </c>
      <c r="G46" s="88" t="s">
        <v>59</v>
      </c>
      <c r="H46" s="88" t="s">
        <v>59</v>
      </c>
      <c r="I46" s="88" t="s">
        <v>341</v>
      </c>
      <c r="J46" s="107"/>
      <c r="K46" s="107"/>
      <c r="L46" s="84"/>
      <c r="M46" s="103"/>
    </row>
    <row r="47" spans="1:13" s="100" customFormat="1" ht="51" customHeight="1">
      <c r="A47" s="88" t="s">
        <v>241</v>
      </c>
      <c r="B47" s="104" t="s">
        <v>472</v>
      </c>
      <c r="C47" s="87" t="s">
        <v>9</v>
      </c>
      <c r="D47" s="87" t="s">
        <v>10</v>
      </c>
      <c r="E47" s="84"/>
      <c r="F47" s="103">
        <v>439.3</v>
      </c>
      <c r="G47" s="88" t="s">
        <v>59</v>
      </c>
      <c r="H47" s="88" t="s">
        <v>11</v>
      </c>
      <c r="I47" s="88" t="s">
        <v>59</v>
      </c>
      <c r="J47" s="88" t="s">
        <v>59</v>
      </c>
      <c r="K47" s="88" t="s">
        <v>59</v>
      </c>
      <c r="L47" s="84"/>
      <c r="M47" s="103"/>
    </row>
    <row r="48" spans="1:13" s="100" customFormat="1" ht="46.5" customHeight="1">
      <c r="A48" s="88" t="s">
        <v>249</v>
      </c>
      <c r="B48" s="104" t="s">
        <v>490</v>
      </c>
      <c r="C48" s="87" t="s">
        <v>491</v>
      </c>
      <c r="D48" s="87" t="s">
        <v>398</v>
      </c>
      <c r="E48" s="84"/>
      <c r="F48" s="105">
        <v>280</v>
      </c>
      <c r="G48" s="88"/>
      <c r="H48" s="88"/>
      <c r="I48" s="88"/>
      <c r="J48" s="88"/>
      <c r="K48" s="88"/>
      <c r="L48" s="84"/>
      <c r="M48" s="103"/>
    </row>
    <row r="49" spans="1:13" s="100" customFormat="1" ht="51">
      <c r="A49" s="88" t="s">
        <v>256</v>
      </c>
      <c r="B49" s="104" t="s">
        <v>493</v>
      </c>
      <c r="C49" s="87" t="s">
        <v>494</v>
      </c>
      <c r="D49" s="87" t="s">
        <v>398</v>
      </c>
      <c r="E49" s="84"/>
      <c r="F49" s="105">
        <f>446+254+157</f>
        <v>857</v>
      </c>
      <c r="G49" s="88" t="s">
        <v>414</v>
      </c>
      <c r="H49" s="88">
        <v>2019</v>
      </c>
      <c r="I49" s="88"/>
      <c r="J49" s="88"/>
      <c r="K49" s="88"/>
      <c r="L49" s="84"/>
      <c r="M49" s="103"/>
    </row>
    <row r="50" spans="1:13" s="100" customFormat="1" ht="38.25">
      <c r="A50" s="88" t="s">
        <v>257</v>
      </c>
      <c r="B50" s="104" t="s">
        <v>329</v>
      </c>
      <c r="C50" s="87" t="s">
        <v>329</v>
      </c>
      <c r="D50" s="87" t="s">
        <v>501</v>
      </c>
      <c r="E50" s="84"/>
      <c r="F50" s="105">
        <v>5050</v>
      </c>
      <c r="G50" s="88" t="s">
        <v>414</v>
      </c>
      <c r="H50" s="88">
        <v>2030</v>
      </c>
      <c r="I50" s="88"/>
      <c r="J50" s="88"/>
      <c r="K50" s="88"/>
      <c r="L50" s="84"/>
      <c r="M50" s="103"/>
    </row>
    <row r="51" spans="1:13" s="100" customFormat="1" ht="38.25">
      <c r="A51" s="88" t="s">
        <v>270</v>
      </c>
      <c r="B51" s="104" t="s">
        <v>359</v>
      </c>
      <c r="C51" s="87" t="s">
        <v>360</v>
      </c>
      <c r="D51" s="87" t="s">
        <v>389</v>
      </c>
      <c r="E51" s="84"/>
      <c r="F51" s="103">
        <v>205</v>
      </c>
      <c r="G51" s="88"/>
      <c r="H51" s="88">
        <v>2008</v>
      </c>
      <c r="I51" s="88"/>
      <c r="J51" s="88"/>
      <c r="K51" s="88" t="s">
        <v>361</v>
      </c>
      <c r="L51" s="84">
        <f>4.09+0.78</f>
        <v>4.87</v>
      </c>
      <c r="M51" s="103"/>
    </row>
    <row r="52" spans="1:13" s="100" customFormat="1" ht="25.5">
      <c r="A52" s="88" t="s">
        <v>271</v>
      </c>
      <c r="B52" s="104" t="s">
        <v>371</v>
      </c>
      <c r="C52" s="87" t="s">
        <v>372</v>
      </c>
      <c r="D52" s="87" t="s">
        <v>373</v>
      </c>
      <c r="E52" s="84"/>
      <c r="F52" s="103">
        <v>3122.84</v>
      </c>
      <c r="G52" s="88" t="s">
        <v>414</v>
      </c>
      <c r="H52" s="88">
        <v>2015</v>
      </c>
      <c r="I52" s="88"/>
      <c r="J52" s="88"/>
      <c r="K52" s="88"/>
      <c r="L52" s="84"/>
      <c r="M52" s="103"/>
    </row>
    <row r="53" spans="1:13" s="100" customFormat="1" ht="51">
      <c r="A53" s="88" t="s">
        <v>272</v>
      </c>
      <c r="B53" s="104" t="s">
        <v>383</v>
      </c>
      <c r="C53" s="87" t="s">
        <v>384</v>
      </c>
      <c r="D53" s="87" t="s">
        <v>373</v>
      </c>
      <c r="E53" s="84"/>
      <c r="F53" s="103">
        <v>135.3</v>
      </c>
      <c r="G53" s="88"/>
      <c r="H53" s="88">
        <v>2010</v>
      </c>
      <c r="I53" s="88" t="s">
        <v>385</v>
      </c>
      <c r="J53" s="88"/>
      <c r="K53" s="88"/>
      <c r="L53" s="84"/>
      <c r="M53" s="103"/>
    </row>
    <row r="54" spans="1:13" s="100" customFormat="1" ht="51">
      <c r="A54" s="88" t="s">
        <v>273</v>
      </c>
      <c r="B54" s="104" t="s">
        <v>327</v>
      </c>
      <c r="C54" s="87" t="s">
        <v>328</v>
      </c>
      <c r="D54" s="87" t="s">
        <v>373</v>
      </c>
      <c r="E54" s="84"/>
      <c r="F54" s="103">
        <v>22</v>
      </c>
      <c r="G54" s="88"/>
      <c r="H54" s="108">
        <v>39783</v>
      </c>
      <c r="I54" s="88"/>
      <c r="J54" s="88"/>
      <c r="K54" s="88"/>
      <c r="L54" s="84"/>
      <c r="M54" s="103"/>
    </row>
    <row r="55" spans="1:13" s="100" customFormat="1" ht="52.5" customHeight="1">
      <c r="A55" s="88" t="s">
        <v>274</v>
      </c>
      <c r="B55" s="109" t="s">
        <v>481</v>
      </c>
      <c r="C55" s="87" t="s">
        <v>482</v>
      </c>
      <c r="D55" s="87" t="s">
        <v>373</v>
      </c>
      <c r="E55" s="84"/>
      <c r="F55" s="103">
        <v>6588</v>
      </c>
      <c r="G55" s="88"/>
      <c r="H55" s="88">
        <v>2030</v>
      </c>
      <c r="I55" s="88" t="s">
        <v>483</v>
      </c>
      <c r="J55" s="88"/>
      <c r="K55" s="88"/>
      <c r="L55" s="84"/>
      <c r="M55" s="103"/>
    </row>
    <row r="56" spans="1:13" s="100" customFormat="1" ht="52.5" customHeight="1">
      <c r="A56" s="88" t="s">
        <v>275</v>
      </c>
      <c r="B56" s="104" t="s">
        <v>440</v>
      </c>
      <c r="C56" s="87" t="s">
        <v>441</v>
      </c>
      <c r="D56" s="100" t="s">
        <v>373</v>
      </c>
      <c r="E56" s="84"/>
      <c r="F56" s="103">
        <v>254</v>
      </c>
      <c r="G56" s="88" t="s">
        <v>528</v>
      </c>
      <c r="H56" s="88">
        <v>2032</v>
      </c>
      <c r="I56" s="87" t="s">
        <v>442</v>
      </c>
      <c r="J56" s="88"/>
      <c r="K56" s="88"/>
      <c r="L56" s="84"/>
      <c r="M56" s="103"/>
    </row>
    <row r="57" spans="1:13" s="100" customFormat="1" ht="191.25">
      <c r="A57" s="144" t="s">
        <v>309</v>
      </c>
      <c r="B57" s="141" t="s">
        <v>298</v>
      </c>
      <c r="C57" s="87" t="s">
        <v>286</v>
      </c>
      <c r="D57" s="87" t="s">
        <v>287</v>
      </c>
      <c r="E57" s="84"/>
      <c r="F57" s="103">
        <v>9240.38</v>
      </c>
      <c r="G57" s="88" t="s">
        <v>288</v>
      </c>
      <c r="H57" s="88">
        <v>2032</v>
      </c>
      <c r="I57" s="88" t="s">
        <v>290</v>
      </c>
      <c r="J57" s="88"/>
      <c r="K57" s="88"/>
      <c r="L57" s="84"/>
      <c r="M57" s="103"/>
    </row>
    <row r="58" spans="1:13" s="100" customFormat="1" ht="63" customHeight="1">
      <c r="A58" s="145"/>
      <c r="B58" s="142"/>
      <c r="C58" s="87" t="s">
        <v>295</v>
      </c>
      <c r="D58" s="87" t="s">
        <v>501</v>
      </c>
      <c r="E58" s="84"/>
      <c r="F58" s="103">
        <v>46</v>
      </c>
      <c r="G58" s="88" t="s">
        <v>527</v>
      </c>
      <c r="H58" s="88">
        <v>2032</v>
      </c>
      <c r="I58" s="88" t="s">
        <v>290</v>
      </c>
      <c r="J58" s="88"/>
      <c r="K58" s="88"/>
      <c r="L58" s="84"/>
      <c r="M58" s="103"/>
    </row>
    <row r="59" spans="1:13" s="100" customFormat="1" ht="64.5" customHeight="1">
      <c r="A59" s="145"/>
      <c r="B59" s="142"/>
      <c r="C59" s="87" t="s">
        <v>294</v>
      </c>
      <c r="D59" s="87" t="s">
        <v>501</v>
      </c>
      <c r="E59" s="84"/>
      <c r="F59" s="103">
        <v>47</v>
      </c>
      <c r="G59" s="88" t="s">
        <v>527</v>
      </c>
      <c r="H59" s="88">
        <v>2032</v>
      </c>
      <c r="I59" s="88" t="s">
        <v>290</v>
      </c>
      <c r="J59" s="88"/>
      <c r="K59" s="88"/>
      <c r="L59" s="84"/>
      <c r="M59" s="103"/>
    </row>
    <row r="60" spans="1:13" s="100" customFormat="1" ht="61.5" customHeight="1">
      <c r="A60" s="146"/>
      <c r="B60" s="143"/>
      <c r="C60" s="87" t="s">
        <v>293</v>
      </c>
      <c r="D60" s="87" t="s">
        <v>501</v>
      </c>
      <c r="E60" s="84"/>
      <c r="F60" s="103">
        <v>38</v>
      </c>
      <c r="G60" s="88" t="s">
        <v>527</v>
      </c>
      <c r="H60" s="88">
        <v>2032</v>
      </c>
      <c r="I60" s="88" t="s">
        <v>290</v>
      </c>
      <c r="J60" s="88"/>
      <c r="K60" s="88"/>
      <c r="L60" s="84"/>
      <c r="M60" s="103"/>
    </row>
    <row r="61" spans="1:13" s="100" customFormat="1" ht="61.5" customHeight="1">
      <c r="A61" s="135" t="s">
        <v>310</v>
      </c>
      <c r="B61" s="136" t="s">
        <v>291</v>
      </c>
      <c r="C61" s="87" t="s">
        <v>292</v>
      </c>
      <c r="D61" s="87" t="s">
        <v>501</v>
      </c>
      <c r="E61" s="84">
        <v>2.86</v>
      </c>
      <c r="F61" s="103">
        <v>226</v>
      </c>
      <c r="G61" s="88" t="s">
        <v>527</v>
      </c>
      <c r="H61" s="88">
        <v>2015</v>
      </c>
      <c r="I61" s="88" t="s">
        <v>296</v>
      </c>
      <c r="J61" s="88"/>
      <c r="K61" s="88"/>
      <c r="L61" s="84"/>
      <c r="M61" s="103"/>
    </row>
    <row r="62" spans="1:13" s="100" customFormat="1" ht="38.25" customHeight="1">
      <c r="A62" s="135"/>
      <c r="B62" s="137"/>
      <c r="C62" s="87" t="s">
        <v>292</v>
      </c>
      <c r="D62" s="87" t="s">
        <v>501</v>
      </c>
      <c r="E62" s="84">
        <v>2.86</v>
      </c>
      <c r="F62" s="105">
        <v>226</v>
      </c>
      <c r="G62" s="88" t="s">
        <v>527</v>
      </c>
      <c r="H62" s="88">
        <v>2030</v>
      </c>
      <c r="I62" s="88" t="s">
        <v>296</v>
      </c>
      <c r="J62" s="88"/>
      <c r="K62" s="88"/>
      <c r="L62" s="84"/>
      <c r="M62" s="103"/>
    </row>
    <row r="63" spans="1:13" s="100" customFormat="1" ht="38.25" customHeight="1">
      <c r="A63" s="135"/>
      <c r="B63" s="137"/>
      <c r="C63" s="87" t="s">
        <v>292</v>
      </c>
      <c r="D63" s="87" t="s">
        <v>389</v>
      </c>
      <c r="E63" s="84">
        <v>185.95</v>
      </c>
      <c r="F63" s="105">
        <v>7310</v>
      </c>
      <c r="G63" s="88" t="s">
        <v>527</v>
      </c>
      <c r="H63" s="88">
        <v>2008</v>
      </c>
      <c r="I63" s="88" t="s">
        <v>296</v>
      </c>
      <c r="J63" s="88"/>
      <c r="K63" s="88"/>
      <c r="L63" s="84"/>
      <c r="M63" s="103"/>
    </row>
    <row r="64" spans="1:13" s="100" customFormat="1" ht="38.25" customHeight="1">
      <c r="A64" s="135"/>
      <c r="B64" s="137"/>
      <c r="C64" s="87" t="s">
        <v>292</v>
      </c>
      <c r="D64" s="87" t="s">
        <v>389</v>
      </c>
      <c r="E64" s="84">
        <v>35.41</v>
      </c>
      <c r="F64" s="105">
        <v>1392</v>
      </c>
      <c r="G64" s="88" t="s">
        <v>527</v>
      </c>
      <c r="H64" s="88">
        <v>2012</v>
      </c>
      <c r="I64" s="88" t="s">
        <v>296</v>
      </c>
      <c r="J64" s="88"/>
      <c r="K64" s="88"/>
      <c r="L64" s="84"/>
      <c r="M64" s="103"/>
    </row>
    <row r="65" spans="1:13" s="100" customFormat="1" ht="38.25" customHeight="1">
      <c r="A65" s="88" t="s">
        <v>311</v>
      </c>
      <c r="B65" s="87" t="s">
        <v>443</v>
      </c>
      <c r="C65" s="87" t="s">
        <v>444</v>
      </c>
      <c r="D65" s="87" t="s">
        <v>389</v>
      </c>
      <c r="E65" s="84"/>
      <c r="F65" s="105">
        <v>50</v>
      </c>
      <c r="G65" s="88"/>
      <c r="H65" s="88">
        <v>2008</v>
      </c>
      <c r="I65" s="88"/>
      <c r="J65" s="88">
        <v>2008</v>
      </c>
      <c r="K65" s="88" t="s">
        <v>445</v>
      </c>
      <c r="L65" s="84"/>
      <c r="M65" s="103">
        <v>50</v>
      </c>
    </row>
    <row r="66" spans="1:13" s="100" customFormat="1" ht="15.75">
      <c r="A66" s="110"/>
      <c r="B66" s="111" t="s">
        <v>62</v>
      </c>
      <c r="C66" s="112"/>
      <c r="D66" s="112"/>
      <c r="E66" s="113">
        <f>SUM(E6:E65)</f>
        <v>10469.779000000002</v>
      </c>
      <c r="F66" s="114">
        <f>SUM(F6:F65)</f>
        <v>95449.81</v>
      </c>
      <c r="G66" s="115"/>
      <c r="H66" s="115"/>
      <c r="I66" s="115"/>
      <c r="J66" s="115"/>
      <c r="K66" s="115"/>
      <c r="L66" s="116">
        <f>SUM(L6:L65)</f>
        <v>14.5</v>
      </c>
      <c r="M66" s="117">
        <f>SUM(M6:M65)</f>
        <v>250</v>
      </c>
    </row>
    <row r="67" spans="1:13" ht="12.75">
      <c r="A67" s="15"/>
      <c r="B67" s="16"/>
      <c r="C67" s="17"/>
      <c r="D67" s="17"/>
      <c r="E67" s="38"/>
      <c r="F67" s="38"/>
      <c r="G67" s="15"/>
      <c r="H67" s="15"/>
      <c r="I67" s="15"/>
      <c r="J67" s="15"/>
      <c r="K67" s="15"/>
      <c r="L67" s="38"/>
      <c r="M67" s="39"/>
    </row>
    <row r="68" spans="1:13" ht="12.75">
      <c r="A68" s="15"/>
      <c r="B68" s="17"/>
      <c r="C68" s="17"/>
      <c r="D68" s="17"/>
      <c r="E68" s="38"/>
      <c r="F68" s="38"/>
      <c r="G68" s="15"/>
      <c r="H68" s="15"/>
      <c r="I68" s="15"/>
      <c r="J68" s="15"/>
      <c r="K68" s="15"/>
      <c r="L68" s="38"/>
      <c r="M68" s="39"/>
    </row>
    <row r="69" spans="5:13" ht="12.75">
      <c r="E69" s="24"/>
      <c r="F69" s="24"/>
      <c r="L69" s="40"/>
      <c r="M69" s="41"/>
    </row>
    <row r="70" spans="1:13" ht="12.75">
      <c r="A70" s="36"/>
      <c r="B70" s="42"/>
      <c r="C70" s="42"/>
      <c r="D70" s="42"/>
      <c r="E70" s="43"/>
      <c r="F70" s="43"/>
      <c r="G70" s="36"/>
      <c r="H70" s="36"/>
      <c r="I70" s="36"/>
      <c r="J70" s="36"/>
      <c r="K70" s="36"/>
      <c r="L70" s="44"/>
      <c r="M70" s="45"/>
    </row>
  </sheetData>
  <sheetProtection/>
  <mergeCells count="27">
    <mergeCell ref="A11:A13"/>
    <mergeCell ref="A15:A18"/>
    <mergeCell ref="A20:A25"/>
    <mergeCell ref="A27:A28"/>
    <mergeCell ref="K27:K28"/>
    <mergeCell ref="L27:L28"/>
    <mergeCell ref="M27:M28"/>
    <mergeCell ref="G27:G28"/>
    <mergeCell ref="H27:H28"/>
    <mergeCell ref="I27:I28"/>
    <mergeCell ref="J27:J28"/>
    <mergeCell ref="C27:C28"/>
    <mergeCell ref="D27:D28"/>
    <mergeCell ref="E27:E28"/>
    <mergeCell ref="F27:F28"/>
    <mergeCell ref="B11:B13"/>
    <mergeCell ref="B15:B18"/>
    <mergeCell ref="B20:B25"/>
    <mergeCell ref="B31:B33"/>
    <mergeCell ref="A61:A64"/>
    <mergeCell ref="B61:B64"/>
    <mergeCell ref="B35:B38"/>
    <mergeCell ref="B27:B28"/>
    <mergeCell ref="B57:B60"/>
    <mergeCell ref="A57:A60"/>
    <mergeCell ref="A31:A33"/>
    <mergeCell ref="A35:A38"/>
  </mergeCells>
  <printOptions horizontalCentered="1"/>
  <pageMargins left="0.3937007874015748" right="0.3937007874015748" top="0.3937007874015748" bottom="0.3937007874015748" header="0.1968503937007874" footer="0.1968503937007874"/>
  <pageSetup fitToHeight="21" horizontalDpi="600" verticalDpi="600" orientation="landscape" paperSize="9" scale="97" r:id="rId1"/>
  <headerFooter alignWithMargins="0">
    <oddHeader>&amp;C&amp;"Times New Roman CE,Kursywa"&amp;8Rejestr przedsiębiorstw eksploatujących instalacje i urządzenia, w których są lub były wykorzystywane substancje stwarzające szczególne zagrożenie dla środowiska (azbest) w województwie podkarpackim</oddHeader>
    <oddFooter>&amp;L&amp;"Times New Roman CE,Normalny"&amp;8Druk: &amp;D  &amp;T&amp;R&amp;"Times New Roman CE,Normalny"Strona &amp;P z &amp;N</oddFooter>
  </headerFooter>
</worksheet>
</file>

<file path=xl/worksheets/sheet3.xml><?xml version="1.0" encoding="utf-8"?>
<worksheet xmlns="http://schemas.openxmlformats.org/spreadsheetml/2006/main" xmlns:r="http://schemas.openxmlformats.org/officeDocument/2006/relationships">
  <dimension ref="A1:K40"/>
  <sheetViews>
    <sheetView tabSelected="1" zoomScale="67" zoomScaleNormal="67" zoomScalePageLayoutView="0" workbookViewId="0" topLeftCell="D1">
      <pane ySplit="9" topLeftCell="BM10" activePane="bottomLeft" state="frozen"/>
      <selection pane="topLeft" activeCell="A1" sqref="A1"/>
      <selection pane="bottomLeft" activeCell="G17" sqref="G17"/>
    </sheetView>
  </sheetViews>
  <sheetFormatPr defaultColWidth="9.00390625" defaultRowHeight="12.75"/>
  <cols>
    <col min="1" max="1" width="4.625" style="22" bestFit="1" customWidth="1"/>
    <col min="2" max="2" width="73.25390625" style="19" customWidth="1"/>
    <col min="3" max="3" width="25.125" style="19" bestFit="1" customWidth="1"/>
    <col min="4" max="4" width="13.375" style="32" bestFit="1" customWidth="1"/>
    <col min="5" max="5" width="13.00390625" style="32" bestFit="1" customWidth="1"/>
    <col min="6" max="6" width="10.375" style="19" bestFit="1" customWidth="1"/>
    <col min="7" max="7" width="48.625" style="22" bestFit="1" customWidth="1"/>
    <col min="8" max="8" width="65.00390625" style="22" bestFit="1" customWidth="1"/>
    <col min="9" max="10" width="18.875" style="19" bestFit="1" customWidth="1"/>
    <col min="11" max="11" width="15.875" style="19" bestFit="1" customWidth="1"/>
    <col min="12" max="16384" width="9.125" style="19" customWidth="1"/>
  </cols>
  <sheetData>
    <row r="1" spans="1:11" ht="24" customHeight="1">
      <c r="A1" s="30" t="s">
        <v>454</v>
      </c>
      <c r="B1" s="31"/>
      <c r="C1" s="122"/>
      <c r="G1" s="19"/>
      <c r="H1" s="19"/>
      <c r="J1" s="31"/>
      <c r="K1" s="31"/>
    </row>
    <row r="2" spans="1:2" ht="12.75">
      <c r="A2" s="30"/>
      <c r="B2" s="31"/>
    </row>
    <row r="3" spans="1:2" ht="12.75">
      <c r="A3" s="31" t="s">
        <v>600</v>
      </c>
      <c r="B3" s="31"/>
    </row>
    <row r="4" spans="1:2" ht="12.75">
      <c r="A4" s="31" t="s">
        <v>37</v>
      </c>
      <c r="B4" s="31"/>
    </row>
    <row r="5" spans="1:3" ht="12.75">
      <c r="A5" s="31"/>
      <c r="B5" s="31"/>
      <c r="C5" s="23"/>
    </row>
    <row r="6" spans="1:11" ht="15.75">
      <c r="A6" s="35" t="s">
        <v>603</v>
      </c>
      <c r="B6" s="31"/>
      <c r="C6" s="31"/>
      <c r="D6" s="31"/>
      <c r="E6" s="31"/>
      <c r="F6" s="31"/>
      <c r="G6" s="31"/>
      <c r="H6" s="31"/>
      <c r="I6" s="31"/>
      <c r="J6" s="31"/>
      <c r="K6" s="31"/>
    </row>
    <row r="7" spans="1:7" ht="12.75">
      <c r="A7" s="36"/>
      <c r="B7" s="31"/>
      <c r="C7" s="31"/>
      <c r="D7" s="31"/>
      <c r="E7" s="31"/>
      <c r="F7" s="31"/>
      <c r="G7" s="32"/>
    </row>
    <row r="8" spans="1:11" ht="12.75">
      <c r="A8" s="13"/>
      <c r="B8" s="3" t="s">
        <v>276</v>
      </c>
      <c r="C8" s="3"/>
      <c r="D8" s="3" t="s">
        <v>277</v>
      </c>
      <c r="E8" s="4"/>
      <c r="F8" s="4"/>
      <c r="G8" s="4"/>
      <c r="H8" s="3" t="s">
        <v>278</v>
      </c>
      <c r="I8" s="4"/>
      <c r="J8" s="4"/>
      <c r="K8" s="4"/>
    </row>
    <row r="9" spans="1:11" ht="38.25">
      <c r="A9" s="7" t="s">
        <v>42</v>
      </c>
      <c r="B9" s="7" t="s">
        <v>265</v>
      </c>
      <c r="C9" s="7" t="s">
        <v>279</v>
      </c>
      <c r="D9" s="7" t="s">
        <v>33</v>
      </c>
      <c r="E9" s="7" t="s">
        <v>473</v>
      </c>
      <c r="F9" s="7" t="s">
        <v>48</v>
      </c>
      <c r="G9" s="7" t="s">
        <v>49</v>
      </c>
      <c r="H9" s="7" t="s">
        <v>280</v>
      </c>
      <c r="I9" s="7" t="s">
        <v>33</v>
      </c>
      <c r="J9" s="7" t="s">
        <v>473</v>
      </c>
      <c r="K9" s="7" t="s">
        <v>48</v>
      </c>
    </row>
    <row r="10" spans="1:11" s="100" customFormat="1" ht="38.25">
      <c r="A10" s="88" t="s">
        <v>55</v>
      </c>
      <c r="B10" s="104" t="s">
        <v>474</v>
      </c>
      <c r="C10" s="87" t="s">
        <v>285</v>
      </c>
      <c r="D10" s="84">
        <v>0.694</v>
      </c>
      <c r="E10" s="84" t="s">
        <v>59</v>
      </c>
      <c r="F10" s="85">
        <v>89</v>
      </c>
      <c r="G10" s="88" t="s">
        <v>283</v>
      </c>
      <c r="H10" s="88" t="s">
        <v>36</v>
      </c>
      <c r="I10" s="84"/>
      <c r="J10" s="84" t="s">
        <v>59</v>
      </c>
      <c r="K10" s="85"/>
    </row>
    <row r="11" spans="1:11" s="100" customFormat="1" ht="12.75">
      <c r="A11" s="88" t="s">
        <v>63</v>
      </c>
      <c r="B11" s="104" t="s">
        <v>475</v>
      </c>
      <c r="C11" s="87" t="s">
        <v>285</v>
      </c>
      <c r="D11" s="84">
        <f>1.08+1.26+1.26+0.63+1.08+0.246+1.08+0.36+1.02</f>
        <v>8.016</v>
      </c>
      <c r="E11" s="84" t="s">
        <v>59</v>
      </c>
      <c r="F11" s="85">
        <f>36+42+42+21+36+6+36+12+34</f>
        <v>265</v>
      </c>
      <c r="G11" s="88" t="s">
        <v>283</v>
      </c>
      <c r="H11" s="88" t="s">
        <v>284</v>
      </c>
      <c r="I11" s="84" t="s">
        <v>59</v>
      </c>
      <c r="J11" s="84" t="s">
        <v>59</v>
      </c>
      <c r="K11" s="85" t="s">
        <v>59</v>
      </c>
    </row>
    <row r="12" spans="1:11" s="100" customFormat="1" ht="38.25">
      <c r="A12" s="88" t="s">
        <v>71</v>
      </c>
      <c r="B12" s="87" t="s">
        <v>452</v>
      </c>
      <c r="C12" s="87" t="s">
        <v>285</v>
      </c>
      <c r="D12" s="84">
        <v>1.07</v>
      </c>
      <c r="E12" s="84" t="s">
        <v>59</v>
      </c>
      <c r="F12" s="85"/>
      <c r="G12" s="88" t="s">
        <v>450</v>
      </c>
      <c r="H12" s="88" t="s">
        <v>451</v>
      </c>
      <c r="I12" s="84">
        <v>1.07</v>
      </c>
      <c r="J12" s="84" t="s">
        <v>59</v>
      </c>
      <c r="K12" s="85" t="s">
        <v>59</v>
      </c>
    </row>
    <row r="13" spans="1:11" s="100" customFormat="1" ht="25.5">
      <c r="A13" s="135" t="s">
        <v>79</v>
      </c>
      <c r="B13" s="87" t="s">
        <v>476</v>
      </c>
      <c r="C13" s="87" t="s">
        <v>285</v>
      </c>
      <c r="D13" s="107"/>
      <c r="E13" s="84"/>
      <c r="F13" s="118" t="s">
        <v>59</v>
      </c>
      <c r="G13" s="107"/>
      <c r="H13" s="88" t="s">
        <v>530</v>
      </c>
      <c r="I13" s="84">
        <f>0.27+4.5665+0.6875</f>
        <v>5.523999999999999</v>
      </c>
      <c r="J13" s="84"/>
      <c r="K13" s="85"/>
    </row>
    <row r="14" spans="1:11" s="100" customFormat="1" ht="12.75">
      <c r="A14" s="135"/>
      <c r="B14" s="107"/>
      <c r="C14" s="87" t="s">
        <v>285</v>
      </c>
      <c r="D14" s="84">
        <f>5.535+5.76+2.121+1.4025+0.8415+0.756</f>
        <v>16.416</v>
      </c>
      <c r="E14" s="84" t="s">
        <v>59</v>
      </c>
      <c r="F14" s="85">
        <f>25+17+17+7+11+18+13</f>
        <v>108</v>
      </c>
      <c r="G14" s="88" t="s">
        <v>283</v>
      </c>
      <c r="H14" s="88"/>
      <c r="I14" s="84" t="s">
        <v>58</v>
      </c>
      <c r="J14" s="84" t="s">
        <v>58</v>
      </c>
      <c r="K14" s="85">
        <v>139</v>
      </c>
    </row>
    <row r="15" spans="1:11" s="100" customFormat="1" ht="12.75">
      <c r="A15" s="88" t="s">
        <v>91</v>
      </c>
      <c r="B15" s="104" t="s">
        <v>477</v>
      </c>
      <c r="C15" s="87" t="s">
        <v>285</v>
      </c>
      <c r="D15" s="84" t="s">
        <v>59</v>
      </c>
      <c r="E15" s="84">
        <v>0</v>
      </c>
      <c r="F15" s="85">
        <v>0</v>
      </c>
      <c r="G15" s="88" t="s">
        <v>59</v>
      </c>
      <c r="H15" s="88" t="s">
        <v>59</v>
      </c>
      <c r="I15" s="84" t="s">
        <v>59</v>
      </c>
      <c r="J15" s="84" t="s">
        <v>59</v>
      </c>
      <c r="K15" s="85" t="s">
        <v>59</v>
      </c>
    </row>
    <row r="16" spans="1:11" s="100" customFormat="1" ht="25.5">
      <c r="A16" s="88" t="s">
        <v>104</v>
      </c>
      <c r="B16" s="107" t="s">
        <v>478</v>
      </c>
      <c r="C16" s="107" t="s">
        <v>285</v>
      </c>
      <c r="D16" s="84">
        <v>0.132</v>
      </c>
      <c r="E16" s="84" t="s">
        <v>59</v>
      </c>
      <c r="F16" s="85">
        <v>4</v>
      </c>
      <c r="G16" s="88" t="s">
        <v>314</v>
      </c>
      <c r="H16" s="88" t="s">
        <v>315</v>
      </c>
      <c r="I16" s="84" t="s">
        <v>59</v>
      </c>
      <c r="J16" s="84" t="s">
        <v>59</v>
      </c>
      <c r="K16" s="85" t="s">
        <v>59</v>
      </c>
    </row>
    <row r="17" spans="1:11" s="100" customFormat="1" ht="12.75">
      <c r="A17" s="88" t="s">
        <v>112</v>
      </c>
      <c r="B17" s="107" t="s">
        <v>531</v>
      </c>
      <c r="C17" s="107" t="s">
        <v>282</v>
      </c>
      <c r="D17" s="84">
        <f>0.001*(125+180+278+175+350+370+340+370+230+230+230+230+280+370+125+125+610+202+140+264+440+180+260+280+310+230+370+230+310+370+230+125+440+264+370+130+450+125+230+125+202+202+230+340+125+202+264+264+130+130+310+225+202+610+130+202+300+230+264+450+360+356+130+595+760+175+590+570+610+310+450+264+227+390+280+225+390+300+390+545+475+227+230+300+230+230+230+440+300+370+230+125+125+230+130+210+202+202+264+264+125+264+310+(42*35)+360+264+310+310+370+230+300+310+264+130+130+264+310+310+202+202+264+202+465+130+202+130+264+202+500+300+310+440+370+370+310+595+285+370+360+260+310+310+595+235+(36*29)+174+365+580+230+370+230+520+370+300+370+300+230+510+370+300+300+310+130+264+370+175+210+130+264+310+130+130+264+125+230+130+440+125+500+202+130+450+225+485+202+210+264+264+264+202+370+264+225+225+264+130+230+230+264+264+264+670+670+202+264+264+500+230+230+690+202+610+420+230+230+230+370+230+485+125+145+130+485+450+202+180+180+264+170+230+380+520+202+200+370+230+280+300+125+130+184+125+175+184+164+460+230+227+180+180+16406)</f>
        <v>89.818</v>
      </c>
      <c r="E17" s="84" t="s">
        <v>59</v>
      </c>
      <c r="F17" s="85">
        <v>516</v>
      </c>
      <c r="G17" s="88" t="s">
        <v>532</v>
      </c>
      <c r="H17" s="88"/>
      <c r="I17" s="84"/>
      <c r="J17" s="84" t="s">
        <v>59</v>
      </c>
      <c r="K17" s="85" t="s">
        <v>59</v>
      </c>
    </row>
    <row r="18" spans="1:11" s="100" customFormat="1" ht="38.25">
      <c r="A18" s="107"/>
      <c r="B18" s="107"/>
      <c r="C18" s="107" t="s">
        <v>285</v>
      </c>
      <c r="D18" s="84">
        <v>5.309</v>
      </c>
      <c r="E18" s="84" t="s">
        <v>59</v>
      </c>
      <c r="F18" s="85">
        <v>133</v>
      </c>
      <c r="G18" s="88" t="s">
        <v>283</v>
      </c>
      <c r="H18" s="88" t="s">
        <v>564</v>
      </c>
      <c r="I18" s="84">
        <v>16.202</v>
      </c>
      <c r="J18" s="84" t="s">
        <v>59</v>
      </c>
      <c r="K18" s="85" t="s">
        <v>59</v>
      </c>
    </row>
    <row r="19" spans="1:11" s="100" customFormat="1" ht="25.5">
      <c r="A19" s="88" t="s">
        <v>113</v>
      </c>
      <c r="B19" s="107" t="s">
        <v>479</v>
      </c>
      <c r="C19" s="107" t="s">
        <v>285</v>
      </c>
      <c r="D19" s="84">
        <v>0.47</v>
      </c>
      <c r="E19" s="84" t="s">
        <v>59</v>
      </c>
      <c r="F19" s="119">
        <v>2</v>
      </c>
      <c r="G19" s="88" t="s">
        <v>283</v>
      </c>
      <c r="H19" s="88" t="s">
        <v>58</v>
      </c>
      <c r="I19" s="84" t="s">
        <v>59</v>
      </c>
      <c r="J19" s="84" t="s">
        <v>59</v>
      </c>
      <c r="K19" s="85" t="s">
        <v>59</v>
      </c>
    </row>
    <row r="20" spans="1:11" s="100" customFormat="1" ht="12.75">
      <c r="A20" s="88" t="s">
        <v>124</v>
      </c>
      <c r="B20" s="120" t="s">
        <v>480</v>
      </c>
      <c r="C20" s="107" t="s">
        <v>285</v>
      </c>
      <c r="D20" s="84">
        <v>0.077</v>
      </c>
      <c r="E20" s="84" t="s">
        <v>59</v>
      </c>
      <c r="F20" s="119">
        <v>5</v>
      </c>
      <c r="G20" s="88" t="s">
        <v>333</v>
      </c>
      <c r="H20" s="88" t="s">
        <v>289</v>
      </c>
      <c r="I20" s="84">
        <v>0.077</v>
      </c>
      <c r="J20" s="84" t="s">
        <v>59</v>
      </c>
      <c r="K20" s="85" t="s">
        <v>59</v>
      </c>
    </row>
    <row r="21" spans="1:11" s="100" customFormat="1" ht="25.5">
      <c r="A21" s="88" t="s">
        <v>131</v>
      </c>
      <c r="B21" s="120" t="s">
        <v>486</v>
      </c>
      <c r="C21" s="107" t="s">
        <v>285</v>
      </c>
      <c r="D21" s="84" t="s">
        <v>59</v>
      </c>
      <c r="E21" s="84">
        <v>0.5452</v>
      </c>
      <c r="F21" s="119">
        <v>29</v>
      </c>
      <c r="G21" s="88" t="s">
        <v>283</v>
      </c>
      <c r="H21" s="88" t="s">
        <v>525</v>
      </c>
      <c r="I21" s="84" t="s">
        <v>59</v>
      </c>
      <c r="J21" s="84">
        <v>0.5452</v>
      </c>
      <c r="K21" s="85">
        <v>29</v>
      </c>
    </row>
    <row r="22" spans="1:11" s="100" customFormat="1" ht="25.5">
      <c r="A22" s="88" t="s">
        <v>138</v>
      </c>
      <c r="B22" s="104" t="s">
        <v>487</v>
      </c>
      <c r="C22" s="87" t="s">
        <v>282</v>
      </c>
      <c r="D22" s="84">
        <f>0.35+0.35+0.096</f>
        <v>0.7959999999999999</v>
      </c>
      <c r="E22" s="84" t="s">
        <v>59</v>
      </c>
      <c r="F22" s="85">
        <v>3</v>
      </c>
      <c r="G22" s="88" t="s">
        <v>209</v>
      </c>
      <c r="H22" s="88" t="s">
        <v>58</v>
      </c>
      <c r="I22" s="84" t="s">
        <v>59</v>
      </c>
      <c r="J22" s="84" t="s">
        <v>59</v>
      </c>
      <c r="K22" s="85" t="s">
        <v>59</v>
      </c>
    </row>
    <row r="23" spans="1:11" s="100" customFormat="1" ht="12.75">
      <c r="A23" s="88"/>
      <c r="B23" s="104"/>
      <c r="C23" s="87" t="s">
        <v>285</v>
      </c>
      <c r="D23" s="84">
        <v>0.12</v>
      </c>
      <c r="E23" s="84" t="s">
        <v>59</v>
      </c>
      <c r="F23" s="85">
        <v>6</v>
      </c>
      <c r="G23" s="88" t="s">
        <v>283</v>
      </c>
      <c r="H23" s="88" t="s">
        <v>58</v>
      </c>
      <c r="I23" s="84" t="s">
        <v>59</v>
      </c>
      <c r="J23" s="84" t="s">
        <v>59</v>
      </c>
      <c r="K23" s="85" t="s">
        <v>59</v>
      </c>
    </row>
    <row r="24" spans="1:11" s="100" customFormat="1" ht="20.25" customHeight="1">
      <c r="A24" s="88" t="s">
        <v>147</v>
      </c>
      <c r="B24" s="104" t="s">
        <v>488</v>
      </c>
      <c r="C24" s="87" t="s">
        <v>282</v>
      </c>
      <c r="D24" s="84">
        <f>0.001*(1190+680+900+780+1190+900+800+1190+940+780+700+1190+700+940+940+780+600)</f>
        <v>15.200000000000001</v>
      </c>
      <c r="E24" s="84"/>
      <c r="F24" s="85">
        <v>17</v>
      </c>
      <c r="G24" s="88" t="s">
        <v>283</v>
      </c>
      <c r="H24" s="88"/>
      <c r="I24" s="84"/>
      <c r="J24" s="84"/>
      <c r="K24" s="85"/>
    </row>
    <row r="25" spans="1:11" s="100" customFormat="1" ht="12.75">
      <c r="A25" s="107"/>
      <c r="B25" s="107"/>
      <c r="C25" s="87" t="s">
        <v>285</v>
      </c>
      <c r="D25" s="84">
        <f>0.001*(988+418+154+220+684+88+156+208+267+308+192+737+684+448+304+704+456+267+988+422)</f>
        <v>8.693</v>
      </c>
      <c r="E25" s="84" t="s">
        <v>59</v>
      </c>
      <c r="F25" s="85">
        <v>28</v>
      </c>
      <c r="G25" s="88" t="s">
        <v>346</v>
      </c>
      <c r="H25" s="88" t="s">
        <v>336</v>
      </c>
      <c r="I25" s="84" t="s">
        <v>59</v>
      </c>
      <c r="J25" s="84" t="s">
        <v>59</v>
      </c>
      <c r="K25" s="85" t="s">
        <v>59</v>
      </c>
    </row>
    <row r="26" spans="1:11" s="100" customFormat="1" ht="51">
      <c r="A26" s="88" t="s">
        <v>155</v>
      </c>
      <c r="B26" s="104" t="s">
        <v>448</v>
      </c>
      <c r="C26" s="87" t="s">
        <v>447</v>
      </c>
      <c r="D26" s="84">
        <v>0.962</v>
      </c>
      <c r="E26" s="84"/>
      <c r="F26" s="85">
        <v>26</v>
      </c>
      <c r="G26" s="88" t="s">
        <v>283</v>
      </c>
      <c r="H26" s="88" t="s">
        <v>449</v>
      </c>
      <c r="I26" s="84">
        <v>0.962</v>
      </c>
      <c r="J26" s="84"/>
      <c r="K26" s="85"/>
    </row>
    <row r="27" spans="1:11" ht="12.75">
      <c r="A27" s="8"/>
      <c r="B27" s="9"/>
      <c r="C27" s="10"/>
      <c r="D27" s="11"/>
      <c r="E27" s="11"/>
      <c r="F27" s="21"/>
      <c r="G27" s="8"/>
      <c r="H27" s="8"/>
      <c r="I27" s="11"/>
      <c r="J27" s="11"/>
      <c r="K27" s="21"/>
    </row>
    <row r="28" spans="1:11" ht="12.75">
      <c r="A28" s="8"/>
      <c r="B28" s="23"/>
      <c r="C28" s="23"/>
      <c r="D28" s="101" t="s">
        <v>354</v>
      </c>
      <c r="E28" s="101" t="s">
        <v>409</v>
      </c>
      <c r="F28" s="102" t="s">
        <v>355</v>
      </c>
      <c r="I28" s="101" t="s">
        <v>354</v>
      </c>
      <c r="J28" s="101" t="s">
        <v>409</v>
      </c>
      <c r="K28" s="102" t="s">
        <v>355</v>
      </c>
    </row>
    <row r="29" spans="2:11" ht="15.75">
      <c r="B29" s="26" t="s">
        <v>62</v>
      </c>
      <c r="C29" s="27"/>
      <c r="D29" s="28">
        <f>SUM(D10:D28)</f>
        <v>147.773</v>
      </c>
      <c r="E29" s="28">
        <f>SUM(E10:E28)</f>
        <v>0.5452</v>
      </c>
      <c r="F29" s="29">
        <f>SUM(F10:F28)</f>
        <v>1231</v>
      </c>
      <c r="G29" s="20"/>
      <c r="H29" s="20"/>
      <c r="I29" s="28">
        <f>SUM(I10:I28)</f>
        <v>23.835</v>
      </c>
      <c r="J29" s="28">
        <f>SUM(J10:J28)</f>
        <v>0.5452</v>
      </c>
      <c r="K29" s="29">
        <f>SUM(K10:K28)</f>
        <v>168</v>
      </c>
    </row>
    <row r="30" spans="1:11" ht="15.75">
      <c r="A30" s="110"/>
      <c r="B30" s="23"/>
      <c r="C30" s="23"/>
      <c r="D30" s="24"/>
      <c r="E30" s="24"/>
      <c r="F30" s="25"/>
      <c r="I30" s="24"/>
      <c r="J30" s="24"/>
      <c r="K30" s="25"/>
    </row>
    <row r="31" spans="2:11" ht="12.75">
      <c r="B31" s="23"/>
      <c r="C31" s="23"/>
      <c r="D31" s="24"/>
      <c r="E31" s="24"/>
      <c r="F31" s="25"/>
      <c r="G31" s="15"/>
      <c r="I31" s="24"/>
      <c r="J31" s="24"/>
      <c r="K31" s="25"/>
    </row>
    <row r="32" spans="2:11" ht="12.75">
      <c r="B32" s="23"/>
      <c r="C32" s="23"/>
      <c r="D32" s="24"/>
      <c r="E32" s="24"/>
      <c r="F32" s="25"/>
      <c r="I32" s="24"/>
      <c r="J32" s="24"/>
      <c r="K32" s="25"/>
    </row>
    <row r="33" spans="2:11" ht="12.75">
      <c r="B33" s="23"/>
      <c r="C33" s="23"/>
      <c r="D33" s="24"/>
      <c r="E33" s="24"/>
      <c r="F33" s="25"/>
      <c r="I33" s="24"/>
      <c r="J33" s="24"/>
      <c r="K33" s="25"/>
    </row>
    <row r="34" spans="2:11" ht="12.75">
      <c r="B34" s="23"/>
      <c r="C34" s="23"/>
      <c r="D34" s="24"/>
      <c r="E34" s="24"/>
      <c r="F34" s="25"/>
      <c r="I34" s="24"/>
      <c r="J34" s="24"/>
      <c r="K34" s="25"/>
    </row>
    <row r="35" spans="2:11" ht="12.75">
      <c r="B35" s="23"/>
      <c r="C35" s="23"/>
      <c r="D35" s="24"/>
      <c r="E35" s="24"/>
      <c r="F35" s="25"/>
      <c r="I35" s="24"/>
      <c r="J35" s="24"/>
      <c r="K35" s="25"/>
    </row>
    <row r="36" spans="2:11" ht="12.75">
      <c r="B36" s="23"/>
      <c r="C36" s="23"/>
      <c r="D36" s="24"/>
      <c r="E36" s="24"/>
      <c r="F36" s="25"/>
      <c r="I36" s="24"/>
      <c r="J36" s="24"/>
      <c r="K36" s="25"/>
    </row>
    <row r="37" spans="2:11" ht="12.75">
      <c r="B37" s="23"/>
      <c r="C37" s="23"/>
      <c r="D37" s="24"/>
      <c r="E37" s="24"/>
      <c r="F37" s="25"/>
      <c r="I37" s="24"/>
      <c r="J37" s="24"/>
      <c r="K37" s="25"/>
    </row>
    <row r="38" spans="2:11" ht="12.75">
      <c r="B38" s="23"/>
      <c r="C38" s="23"/>
      <c r="D38" s="24"/>
      <c r="E38" s="24"/>
      <c r="F38" s="25"/>
      <c r="I38" s="24"/>
      <c r="J38" s="24"/>
      <c r="K38" s="25"/>
    </row>
    <row r="39" spans="2:11" ht="12.75">
      <c r="B39" s="23"/>
      <c r="C39" s="23"/>
      <c r="D39" s="24"/>
      <c r="E39" s="24"/>
      <c r="F39" s="25"/>
      <c r="I39" s="24"/>
      <c r="J39" s="24"/>
      <c r="K39" s="25"/>
    </row>
    <row r="40" spans="2:11" ht="12.75">
      <c r="B40" s="23"/>
      <c r="C40" s="23"/>
      <c r="D40" s="24"/>
      <c r="E40" s="24"/>
      <c r="F40" s="25"/>
      <c r="I40" s="24"/>
      <c r="J40" s="24"/>
      <c r="K40" s="25"/>
    </row>
  </sheetData>
  <sheetProtection/>
  <mergeCells count="1">
    <mergeCell ref="A13:A14"/>
  </mergeCells>
  <printOptions horizontalCentered="1"/>
  <pageMargins left="0.3937007874015748" right="0.3937007874015748" top="0.3937007874015748" bottom="0.3937007874015748" header="0.1968503937007874" footer="0"/>
  <pageSetup fitToHeight="21" horizontalDpi="600" verticalDpi="600" orientation="landscape" paperSize="9" scale="82" r:id="rId1"/>
  <headerFooter alignWithMargins="0">
    <oddFooter>&amp;L&amp;"Times New Roman CE,Normalny"&amp;8Druk: &amp;D  &amp;T&amp;R&amp;"Times New Roman CE,Normalny"Strona &amp;P z &amp;N</oddFooter>
  </headerFooter>
  <rowBreaks count="1" manualBreakCount="1">
    <brk id="1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Wydział Środowiska i Rolnictwa</Manager>
  <Company>Podkarpacki Urząd Wojewódzki w Rzeszowie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Rejestr rodzaju, ilości oraz miejsc występowania substancji stwarzających szczególne zagrożenie dla środowiska w województwie podkarpackim</dc:title>
  <dc:subject/>
  <dc:creator>Piotr Łyczko</dc:creator>
  <cp:keywords/>
  <dc:description/>
  <cp:lastModifiedBy>k.salamon</cp:lastModifiedBy>
  <cp:lastPrinted>2009-01-26T14:24:45Z</cp:lastPrinted>
  <dcterms:created xsi:type="dcterms:W3CDTF">2004-09-30T10:42:03Z</dcterms:created>
  <dcterms:modified xsi:type="dcterms:W3CDTF">2009-01-26T14:25:25Z</dcterms:modified>
  <cp:category/>
  <cp:version/>
  <cp:contentType/>
  <cp:contentStatus/>
</cp:coreProperties>
</file>